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1950" windowWidth="15480" windowHeight="8175" firstSheet="8" activeTab="11"/>
  </bookViews>
  <sheets>
    <sheet name="ПАСПОРТ Программы " sheetId="5" r:id="rId1"/>
    <sheet name="ПАСПОРТ Подпрограммы 1" sheetId="12" r:id="rId2"/>
    <sheet name="Приложение 1 к Подпрограмме 1" sheetId="2" r:id="rId3"/>
    <sheet name="Приложение 1.1. к Пп1" sheetId="26" r:id="rId4"/>
    <sheet name="Приложение 1.2. к Пп1" sheetId="50" r:id="rId5"/>
    <sheet name="Приложение 1.3. к Пп1" sheetId="31" r:id="rId6"/>
    <sheet name="ПАСПОРТ Подпрограммы 2" sheetId="20" r:id="rId7"/>
    <sheet name="Приложение 1 к Подпрограмме 2" sheetId="18" r:id="rId8"/>
    <sheet name="Приложение 1.1. к Пп2" sheetId="27" r:id="rId9"/>
    <sheet name="Приложение 1.3. к Пп2" sheetId="41" r:id="rId10"/>
    <sheet name="Паспорт Подпрограммы 4" sheetId="43" r:id="rId11"/>
    <sheet name="Приложение 1 к Подпрограмме 4" sheetId="44" r:id="rId12"/>
  </sheets>
  <definedNames>
    <definedName name="_xlnm.Print_Titles" localSheetId="2">'Приложение 1 к Подпрограмме 1'!$8:$10</definedName>
    <definedName name="_xlnm.Print_Titles" localSheetId="7">'Приложение 1 к Подпрограмме 2'!$8:$11</definedName>
    <definedName name="_xlnm.Print_Titles" localSheetId="3">'Приложение 1.1. к Пп1'!$7:$10</definedName>
  </definedNames>
  <calcPr calcId="144525"/>
</workbook>
</file>

<file path=xl/calcChain.xml><?xml version="1.0" encoding="utf-8"?>
<calcChain xmlns="http://schemas.openxmlformats.org/spreadsheetml/2006/main">
  <c r="G24" i="5" l="1"/>
  <c r="F24" i="5"/>
  <c r="E24" i="5"/>
  <c r="D24" i="5"/>
  <c r="C27" i="5"/>
  <c r="C24" i="5"/>
  <c r="F18" i="44"/>
  <c r="C27" i="27"/>
  <c r="F42" i="18" l="1"/>
  <c r="E37" i="18"/>
  <c r="F21" i="18"/>
  <c r="F27" i="18"/>
  <c r="F45" i="44" l="1"/>
  <c r="G45" i="44"/>
  <c r="H45" i="44"/>
  <c r="I45" i="44"/>
  <c r="J45" i="44"/>
  <c r="C53" i="26" l="1"/>
  <c r="G41" i="18" l="1"/>
  <c r="H41" i="18"/>
  <c r="I41" i="18"/>
  <c r="J41" i="18"/>
  <c r="C41" i="27"/>
  <c r="C25" i="27" l="1"/>
  <c r="C42" i="26"/>
  <c r="C62" i="26"/>
  <c r="F26" i="2" l="1"/>
  <c r="G30" i="2" l="1"/>
  <c r="H30" i="2"/>
  <c r="I30" i="2"/>
  <c r="J30" i="2"/>
  <c r="G29" i="2"/>
  <c r="H29" i="2"/>
  <c r="I29" i="2"/>
  <c r="J29" i="2"/>
  <c r="F29" i="2"/>
  <c r="C19" i="50"/>
  <c r="C28" i="27"/>
  <c r="C18" i="27"/>
  <c r="C14" i="41"/>
  <c r="C19" i="41" s="1"/>
  <c r="C23" i="27"/>
  <c r="C31" i="27"/>
  <c r="C16" i="27"/>
  <c r="C14" i="27"/>
  <c r="C19" i="27"/>
  <c r="F30" i="2"/>
  <c r="C26" i="31" l="1"/>
  <c r="J36" i="2"/>
  <c r="I36" i="2"/>
  <c r="H36" i="2"/>
  <c r="G36" i="2"/>
  <c r="F36" i="2"/>
  <c r="J35" i="2"/>
  <c r="I35" i="2"/>
  <c r="H35" i="2"/>
  <c r="G35" i="2"/>
  <c r="F35" i="2"/>
  <c r="J34" i="2"/>
  <c r="I34" i="2"/>
  <c r="H34" i="2"/>
  <c r="G34" i="2"/>
  <c r="F34" i="2"/>
  <c r="E33" i="2"/>
  <c r="E32" i="2"/>
  <c r="E36" i="2" s="1"/>
  <c r="J28" i="2"/>
  <c r="I28" i="2"/>
  <c r="H28" i="2"/>
  <c r="G28" i="2"/>
  <c r="F28" i="2"/>
  <c r="E27" i="2"/>
  <c r="E26" i="2"/>
  <c r="E25" i="2"/>
  <c r="E24" i="2"/>
  <c r="E29" i="2" s="1"/>
  <c r="J22" i="2"/>
  <c r="J40" i="2" s="1"/>
  <c r="G19" i="12" s="1"/>
  <c r="I22" i="2"/>
  <c r="I40" i="2" s="1"/>
  <c r="F19" i="12" s="1"/>
  <c r="H22" i="2"/>
  <c r="H40" i="2" s="1"/>
  <c r="E19" i="12" s="1"/>
  <c r="G22" i="2"/>
  <c r="F22" i="2"/>
  <c r="J21" i="2"/>
  <c r="J39" i="2" s="1"/>
  <c r="G20" i="12" s="1"/>
  <c r="I21" i="2"/>
  <c r="I39" i="2" s="1"/>
  <c r="F20" i="12" s="1"/>
  <c r="H21" i="2"/>
  <c r="G21" i="2"/>
  <c r="G39" i="2" s="1"/>
  <c r="D20" i="12" s="1"/>
  <c r="F21" i="2"/>
  <c r="F39" i="2" s="1"/>
  <c r="C20" i="12" s="1"/>
  <c r="J20" i="2"/>
  <c r="J38" i="2" s="1"/>
  <c r="G21" i="12" s="1"/>
  <c r="I20" i="2"/>
  <c r="I38" i="2" s="1"/>
  <c r="F21" i="12" s="1"/>
  <c r="H20" i="2"/>
  <c r="H38" i="2" s="1"/>
  <c r="E21" i="12" s="1"/>
  <c r="G20" i="2"/>
  <c r="G38" i="2" s="1"/>
  <c r="D21" i="12" s="1"/>
  <c r="F20" i="2"/>
  <c r="F38" i="2" s="1"/>
  <c r="C21" i="12" s="1"/>
  <c r="K19" i="2"/>
  <c r="J19" i="2"/>
  <c r="J37" i="2" s="1"/>
  <c r="I19" i="2"/>
  <c r="H19" i="2"/>
  <c r="H37" i="2" s="1"/>
  <c r="G19" i="2"/>
  <c r="F19" i="2"/>
  <c r="E18" i="2"/>
  <c r="E17" i="2"/>
  <c r="E15" i="2"/>
  <c r="E14" i="2"/>
  <c r="E13" i="2"/>
  <c r="G37" i="2" l="1"/>
  <c r="I37" i="2"/>
  <c r="E34" i="2"/>
  <c r="E19" i="2"/>
  <c r="H39" i="2"/>
  <c r="E20" i="12" s="1"/>
  <c r="G40" i="2"/>
  <c r="D19" i="12" s="1"/>
  <c r="E30" i="2"/>
  <c r="F37" i="2"/>
  <c r="E21" i="2"/>
  <c r="E28" i="2"/>
  <c r="F40" i="2"/>
  <c r="C19" i="12" s="1"/>
  <c r="E20" i="2"/>
  <c r="E38" i="2" s="1"/>
  <c r="E22" i="2"/>
  <c r="E35" i="2"/>
  <c r="E37" i="2" l="1"/>
  <c r="E40" i="2"/>
  <c r="E39" i="2"/>
  <c r="C43" i="27" l="1"/>
  <c r="C20" i="27"/>
  <c r="J44" i="44" l="1"/>
  <c r="J47" i="44" s="1"/>
  <c r="G19" i="43" s="1"/>
  <c r="I44" i="44"/>
  <c r="I47" i="44" s="1"/>
  <c r="F19" i="43" s="1"/>
  <c r="H44" i="44"/>
  <c r="H47" i="44" s="1"/>
  <c r="E19" i="43" s="1"/>
  <c r="G44" i="44"/>
  <c r="G47" i="44" s="1"/>
  <c r="D19" i="43" s="1"/>
  <c r="F44" i="44"/>
  <c r="F47" i="44" s="1"/>
  <c r="C19" i="43" s="1"/>
  <c r="E42" i="44"/>
  <c r="E41" i="44"/>
  <c r="E40" i="44"/>
  <c r="E39" i="44"/>
  <c r="E38" i="44"/>
  <c r="E37" i="44"/>
  <c r="E36" i="44"/>
  <c r="E35" i="44"/>
  <c r="E34" i="44"/>
  <c r="E33" i="44"/>
  <c r="E32" i="44"/>
  <c r="E31" i="44"/>
  <c r="E30" i="44"/>
  <c r="E29" i="44"/>
  <c r="E28" i="44"/>
  <c r="E27" i="44"/>
  <c r="E26" i="44"/>
  <c r="E25" i="44"/>
  <c r="E24" i="44"/>
  <c r="E23" i="44"/>
  <c r="E22" i="44"/>
  <c r="E21" i="44"/>
  <c r="E20" i="44"/>
  <c r="J19" i="44"/>
  <c r="J48" i="44" s="1"/>
  <c r="G17" i="43" s="1"/>
  <c r="I19" i="44"/>
  <c r="I43" i="44" s="1"/>
  <c r="I46" i="44" s="1"/>
  <c r="H19" i="44"/>
  <c r="H48" i="44" s="1"/>
  <c r="E17" i="43" s="1"/>
  <c r="E16" i="43" s="1"/>
  <c r="G19" i="44"/>
  <c r="G48" i="44" s="1"/>
  <c r="D17" i="43" s="1"/>
  <c r="F19" i="44"/>
  <c r="E18" i="44"/>
  <c r="E17" i="44"/>
  <c r="E16" i="44"/>
  <c r="E15" i="44"/>
  <c r="B20" i="43"/>
  <c r="B18" i="43"/>
  <c r="F43" i="44"/>
  <c r="F46" i="44" s="1"/>
  <c r="J43" i="44"/>
  <c r="J46" i="44" s="1"/>
  <c r="F48" i="44"/>
  <c r="C17" i="43" s="1"/>
  <c r="H43" i="44"/>
  <c r="H46" i="44" s="1"/>
  <c r="F24" i="18"/>
  <c r="F40" i="18" s="1"/>
  <c r="C36" i="26"/>
  <c r="C61" i="26"/>
  <c r="F45" i="18"/>
  <c r="C13" i="27"/>
  <c r="G40" i="18"/>
  <c r="H40" i="18"/>
  <c r="I40" i="18"/>
  <c r="J40" i="18"/>
  <c r="E35" i="18"/>
  <c r="E36" i="18"/>
  <c r="F30" i="18"/>
  <c r="F41" i="18" s="1"/>
  <c r="C11" i="27"/>
  <c r="F44" i="18"/>
  <c r="F48" i="18" s="1"/>
  <c r="E20" i="18"/>
  <c r="G48" i="18"/>
  <c r="G51" i="18" s="1"/>
  <c r="D18" i="20" s="1"/>
  <c r="H48" i="18"/>
  <c r="H51" i="18" s="1"/>
  <c r="E18" i="20" s="1"/>
  <c r="I48" i="18"/>
  <c r="I51" i="18" s="1"/>
  <c r="F18" i="20" s="1"/>
  <c r="J48" i="18"/>
  <c r="G47" i="18"/>
  <c r="H47" i="18"/>
  <c r="I47" i="18"/>
  <c r="I50" i="18" s="1"/>
  <c r="F20" i="20" s="1"/>
  <c r="J47" i="18"/>
  <c r="F47" i="18"/>
  <c r="E27" i="18"/>
  <c r="E22" i="18"/>
  <c r="E25" i="18"/>
  <c r="E21" i="18"/>
  <c r="E28" i="18"/>
  <c r="E13" i="18"/>
  <c r="E14" i="18"/>
  <c r="E15" i="18"/>
  <c r="E16" i="18"/>
  <c r="E17" i="18"/>
  <c r="E18" i="18"/>
  <c r="E19" i="18"/>
  <c r="E23" i="18"/>
  <c r="E26" i="18"/>
  <c r="E31" i="18"/>
  <c r="E32" i="18"/>
  <c r="E33" i="18"/>
  <c r="E34" i="18"/>
  <c r="E38" i="18"/>
  <c r="E45" i="18"/>
  <c r="G46" i="18"/>
  <c r="H46" i="18"/>
  <c r="I46" i="18"/>
  <c r="J46" i="18"/>
  <c r="B19" i="20"/>
  <c r="B22" i="12"/>
  <c r="G50" i="18"/>
  <c r="D20" i="20" s="1"/>
  <c r="J51" i="18"/>
  <c r="G18" i="20" s="1"/>
  <c r="E45" i="44" l="1"/>
  <c r="E24" i="18"/>
  <c r="G43" i="44"/>
  <c r="G46" i="44" s="1"/>
  <c r="E40" i="18"/>
  <c r="H50" i="18"/>
  <c r="E20" i="20" s="1"/>
  <c r="C45" i="27"/>
  <c r="I48" i="44"/>
  <c r="F17" i="43" s="1"/>
  <c r="C80" i="26"/>
  <c r="E44" i="44"/>
  <c r="E47" i="44" s="1"/>
  <c r="E19" i="44"/>
  <c r="E43" i="44" s="1"/>
  <c r="E46" i="44" s="1"/>
  <c r="G16" i="43"/>
  <c r="E17" i="20"/>
  <c r="F46" i="18"/>
  <c r="F50" i="18"/>
  <c r="C20" i="20" s="1"/>
  <c r="C25" i="5" s="1"/>
  <c r="G39" i="18"/>
  <c r="G49" i="18" s="1"/>
  <c r="J39" i="18"/>
  <c r="J49" i="18" s="1"/>
  <c r="I39" i="18"/>
  <c r="I49" i="18" s="1"/>
  <c r="E44" i="18"/>
  <c r="E46" i="18" s="1"/>
  <c r="E47" i="18"/>
  <c r="H39" i="18"/>
  <c r="H49" i="18" s="1"/>
  <c r="B19" i="43"/>
  <c r="F16" i="43"/>
  <c r="B17" i="43"/>
  <c r="D16" i="43"/>
  <c r="C16" i="43"/>
  <c r="E29" i="18"/>
  <c r="B20" i="12"/>
  <c r="D17" i="20"/>
  <c r="D18" i="12"/>
  <c r="G18" i="12"/>
  <c r="F51" i="18"/>
  <c r="C18" i="20" s="1"/>
  <c r="E41" i="18"/>
  <c r="E18" i="12"/>
  <c r="F18" i="12"/>
  <c r="F17" i="20"/>
  <c r="E48" i="44"/>
  <c r="B19" i="12"/>
  <c r="C18" i="12"/>
  <c r="B21" i="12"/>
  <c r="C26" i="5"/>
  <c r="B26" i="5" s="1"/>
  <c r="E48" i="18"/>
  <c r="E30" i="18"/>
  <c r="J50" i="18"/>
  <c r="G20" i="20" s="1"/>
  <c r="E50" i="18" l="1"/>
  <c r="B16" i="43"/>
  <c r="B20" i="20"/>
  <c r="F23" i="5"/>
  <c r="B18" i="12"/>
  <c r="E23" i="5"/>
  <c r="D23" i="5"/>
  <c r="F52" i="18"/>
  <c r="C21" i="20" s="1"/>
  <c r="E42" i="18"/>
  <c r="E52" i="18" s="1"/>
  <c r="G17" i="20"/>
  <c r="F39" i="18"/>
  <c r="F49" i="18" s="1"/>
  <c r="E51" i="18"/>
  <c r="B24" i="5"/>
  <c r="B25" i="5"/>
  <c r="B18" i="20"/>
  <c r="C17" i="20" l="1"/>
  <c r="B17" i="20" s="1"/>
  <c r="E39" i="18"/>
  <c r="E49" i="18" s="1"/>
  <c r="G23" i="5"/>
  <c r="B21" i="20"/>
  <c r="B27" i="5" l="1"/>
  <c r="C23" i="5"/>
  <c r="B23" i="5" s="1"/>
</calcChain>
</file>

<file path=xl/sharedStrings.xml><?xml version="1.0" encoding="utf-8"?>
<sst xmlns="http://schemas.openxmlformats.org/spreadsheetml/2006/main" count="834" uniqueCount="450">
  <si>
    <t>Приложение 1.2</t>
  </si>
  <si>
    <t xml:space="preserve">Капитальный ремонт в МДОУ центр развития ребенка - детский сад № 63 "Карусель"  </t>
  </si>
  <si>
    <t>Перечень работ, производимых за счет средств бюджета Воскресенского муниципального района, направленных на укрепление материально-технической базы общеобразовательных организаций                на 2015 год</t>
  </si>
  <si>
    <t>Устройство наружного освещения в МОУ " Средняя общеобразовательная школа № 7 "</t>
  </si>
  <si>
    <t>Приложение  4</t>
  </si>
  <si>
    <t>ПОДПРОГРАММА 4</t>
  </si>
  <si>
    <t>"Создание условий для реализации муниципальной программы"</t>
  </si>
  <si>
    <t>П А С П О Р Т  ПОДПРОГРАММЫ 4</t>
  </si>
  <si>
    <t>Обеспечение эффективного управления функционированием и развитием системы образования Воскресенского муниципального района Московской области</t>
  </si>
  <si>
    <t>Задача подпрограммы</t>
  </si>
  <si>
    <t>1. Повышение качества и эффективности муниципальных услуг в системе образования Воскресенского муниципального района Московской области</t>
  </si>
  <si>
    <t xml:space="preserve"> - 100 процентов образовательных организаций будут обеспечивать доступность потребителям информации о своей деятельности на официальных сайтах;</t>
  </si>
  <si>
    <t xml:space="preserve"> - в 100 процентах образовательных организаций будут действовать коллегиальные органы управления с участием общественности, наделенные полномочиями по принятию решений по стратегическим вопросам образовательной и финансово-хозяйственной деятельности;</t>
  </si>
  <si>
    <t xml:space="preserve"> - повышение уровня информированности населения Воскресенского муниципального района о реализации мероприятий по развитию сферы образования в Воскреесенском муниципальном районе в рамках Программы с                  10 процентов до 20 процентов.</t>
  </si>
  <si>
    <t>Приложение №  1</t>
  </si>
  <si>
    <t>к  Подпрогамме 4</t>
  </si>
  <si>
    <t>ПЕРЕЧЕНЬ МЕРОПРИЯТИЙ ПОДПРОГРАММЫ 4</t>
  </si>
  <si>
    <t xml:space="preserve">                                       "Создание условий для реализации муниципальной программы"</t>
  </si>
  <si>
    <t>Объем финансиро вания мероприятия всего                      (тыс. руб.)</t>
  </si>
  <si>
    <t>Объемы финансирования по годам реализации                     (тыс. руб.)</t>
  </si>
  <si>
    <t xml:space="preserve">Раздел 1.  Повышение качества и эффективности муниципальных услуг в системе образования Воскресенского муниципального района Московской области </t>
  </si>
  <si>
    <t>Финансовое обеспечение деятельности МКУ Воскресенского муниципального района "Централизованная бухгалтерия отрасли "Образование"</t>
  </si>
  <si>
    <t>902-0709-0141059-111, 902-0709-0141059-112, 902-0709-0141059-242, 902-0709-0141059-244, 902-0709-0141059-851, 902-0709-0141059-852</t>
  </si>
  <si>
    <t>МКУ "ЦБ отрасли "Образование"</t>
  </si>
  <si>
    <t xml:space="preserve">Выплата компенсации родительской платы 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 
</t>
  </si>
  <si>
    <t>902-0709-0146214-111</t>
  </si>
  <si>
    <t>902-1004-0146214-321, 902-1004-0146214-323</t>
  </si>
  <si>
    <t>Обеспечение деятельности научно-методических и логопедических центров</t>
  </si>
  <si>
    <t>Проведение мероприятий в сфере образования                                (праздники, конкурсы, олимпиады)</t>
  </si>
  <si>
    <t>902-0702-0141097-612, 902-0709-0141097-242                           902-0709-0141097-244</t>
  </si>
  <si>
    <t>Торжественная церемония награждения учащихся  образовательных организаций Воскресенского муниципального района, проявивших выдающиеся способности в области науки, искусства и спорта, именными стипендиями главы Воскресенского муниципального района Московской области</t>
  </si>
  <si>
    <t>Всероссийская спартакиада "Призывник России"</t>
  </si>
  <si>
    <t>МБОУ-лицей "Воскресенская кадетская школа"</t>
  </si>
  <si>
    <t>Слет кадетов в рамках военно-патриотического слета команд кадетских классов общеобразовательных организизаций Российской Федерации</t>
  </si>
  <si>
    <t>Участие кадетов Воскресенского муниципального района в мероприятиях Малой Нобелевской Академии</t>
  </si>
  <si>
    <t>Региональный этап Всероссийской межвузовской конференции молодых исследователей (старшеклассников и студентов) "Образование. Наука. Профессия"</t>
  </si>
  <si>
    <t>Праздник выпускников. Участие в Губернаторском празднике выпускников</t>
  </si>
  <si>
    <t>Профессиональный праздник "День учителя"</t>
  </si>
  <si>
    <t>Районные предметные олимпиады</t>
  </si>
  <si>
    <t>Научно-практические конференции учащихся образовательных организаций</t>
  </si>
  <si>
    <t>Профессиональный конкурс "Моя классная-самая классная" в рамках педагогического марафона классных руководителей</t>
  </si>
  <si>
    <t>Проведение профессионального конкурса "Моя прекрасная няня" среди помощников воспитателей МДОУ</t>
  </si>
  <si>
    <t>Проведение научно-практических конференций педагогов и учащихся (включая Августовскую конференцию)</t>
  </si>
  <si>
    <t>Профессиональный конкурс "Лучший урок с использованием информационных коммуникативных технологий"</t>
  </si>
  <si>
    <t>Конкурс классных руководителей на лучшую организацию работы среди несовершеннолетних учащихся</t>
  </si>
  <si>
    <t>Рождественские образовательные чтения</t>
  </si>
  <si>
    <t>Конкурс "Педагог года"</t>
  </si>
  <si>
    <t>Районные родительские собрания</t>
  </si>
  <si>
    <t>МОУ "Центр диагностики консультиро вания"</t>
  </si>
  <si>
    <t>Всероссийская военно-спортивная игра «Победа», посвященная 70-й годовщине Победы в Великой Отечественной войне 1941-1945 годов</t>
  </si>
  <si>
    <t>МОУ ДОД "Центр внешкольной работы"</t>
  </si>
  <si>
    <t>Экскурсионные выезды школьников в музеи, по местам боевой славы  мемориальных комплексов г Москвы, Подмосковья и Воскресенского муниципального района</t>
  </si>
  <si>
    <t>Фестиваль детского и юношеского художественного творчества "Радуга талантов"</t>
  </si>
  <si>
    <t>Слет соревнований "Школа безопасности"</t>
  </si>
  <si>
    <t>Общерайонный праздник по военно-прикладным видам искусства</t>
  </si>
  <si>
    <t>Муниципальные, районные, зональные, областные, всероссийские соревнования ЮИД</t>
  </si>
  <si>
    <t>Итого по Подпрограмме 4, в том числе:</t>
  </si>
  <si>
    <t>МУ ДПО "Воскресенский научно-методический центр", МОУ "Центр диагностики консультирова ния"</t>
  </si>
  <si>
    <t>МУ ДПО "Воскресенский научно-методический центр"</t>
  </si>
  <si>
    <t>Внебюджетные источники</t>
  </si>
  <si>
    <t>Капитальный ремонт в МБОУ-лицей "Воскресенская кадетская школа"</t>
  </si>
  <si>
    <t>Реализация мер социальной поддержки и социального обеспечения детей-сирот и детей, оставшихся без попечения родителей, а также лиц из их числа в муниципальных и частных организациях в Московской области для детей-сирот и детей, оставшихся без попечения родителей</t>
  </si>
  <si>
    <t xml:space="preserve">  Выплата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</t>
  </si>
  <si>
    <t xml:space="preserve">Оплата труда педагогических работников,включая расходы на выплату ежемесячной компенсации педагогических работников в целях содействия их обеспечению книгоиздательской продукцией и периодическими изданиями </t>
  </si>
  <si>
    <t>Оплата труда работников административно-управленческого, учебно-вспомогательного и обслуживающего персонала</t>
  </si>
  <si>
    <t xml:space="preserve">Оплата услуг по неограниченному широкополосному круглосуточному доступу к информационно-телекоммуникационной сети "интернет" 
</t>
  </si>
  <si>
    <t>Обеспечение деятельности школ-интернатов</t>
  </si>
  <si>
    <t>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</t>
  </si>
  <si>
    <t>Оплата расходов, связанных с компенсацией проезда к месту учебы и обратно отдельным категориям обучающихся по очной форме обучения  муниципальных общеобразовательных организаций в Московской области</t>
  </si>
  <si>
    <t>Обеспечение подвоза учащихся к месту обучения в муниципальные общеобразовательные организации в Московской области, расположенные в сельской местности</t>
  </si>
  <si>
    <t>Финансирование транспортного обеспечения между населенными пунктами для перевозки обучающихся детей в общеобразовательные учреждения</t>
  </si>
  <si>
    <t>Закупка оборудования для общеобразовательных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</t>
  </si>
  <si>
    <t>1.13.</t>
  </si>
  <si>
    <t xml:space="preserve">Выплата грантов Губернатора Московской области лучшим общеобразовательным организациям в Московской области </t>
  </si>
  <si>
    <t>1.14.</t>
  </si>
  <si>
    <t>Обеспечение государственных гарантий реализации прав граждан  на получение общедоступного и бесплатного дошкольного образования</t>
  </si>
  <si>
    <t>Обеспечение муниципального задания на оказание муниципальных услуг (выполнение работ)</t>
  </si>
  <si>
    <t>Обеспечение детских дошкольных учреждений,  находящихся в ведении муниципальных образований Московской области, доступом в сеть Интернет</t>
  </si>
  <si>
    <t xml:space="preserve"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</t>
  </si>
  <si>
    <t>Укрепление материально-технической базы общеобразовательных организаций</t>
  </si>
  <si>
    <t>Обеспечение общеобразовательных организаций, находящихся в ведении муниципальных образований Московской области, доступом в сеть Интернет</t>
  </si>
  <si>
    <t>Перечень объектов капитального и текущего ремонтов, финансируемых за счет средств бюджета Воскресенского муниципального района на укрепление материально-технической базы общеобразовательных организаций на 2015 год</t>
  </si>
  <si>
    <t>Приложение № 1</t>
  </si>
  <si>
    <t xml:space="preserve">ПИР и строительство здания дошкольного образовательного учреждения мощностью 140 мест в п.Белоозерский, ул.Юбилейная </t>
  </si>
  <si>
    <t>Администация Воскресенского муниципального района</t>
  </si>
  <si>
    <t xml:space="preserve"> - доля обучающихся в муниципальных общеобразовательных организациях, занимающихся в одну смену, в общей численности обучающихся в муниципальных общеобразовательных организациях увеличится с 96,3 до 100,0 процентов; </t>
  </si>
  <si>
    <t>902-0701-0114003-414</t>
  </si>
  <si>
    <t>902-0702-0126223-612</t>
  </si>
  <si>
    <t>902-0702-0121019-612</t>
  </si>
  <si>
    <t>902-0702-0124159-612</t>
  </si>
  <si>
    <t>902-0702-0124244-612</t>
  </si>
  <si>
    <t>902-0702-0126244-612</t>
  </si>
  <si>
    <t>902-0410-0114060-612, 902-0410-0114060-622</t>
  </si>
  <si>
    <t>902-0702-0126224-313,                             902-0702-0126224-612</t>
  </si>
  <si>
    <t>902-0702-0126220-111, 902-0702-0126220-244, 902-0702-0126220-611, 902-0702-0126220-612, 902-0702-0126220-621, 902-0702-0126220-622</t>
  </si>
  <si>
    <t>902-0702-0121059-611, 902-0702-0121059-621</t>
  </si>
  <si>
    <t>902-0702-0121060-112, 902-0702-0121060-242, 902-0702-0121060-244, 902-0702-0121060-851, 902-0702-0121060-852</t>
  </si>
  <si>
    <t>902-0702-0126227-612, 902-0702-0126227-622</t>
  </si>
  <si>
    <t>902-0702-0124227-612, 902-0702-0124227-622</t>
  </si>
  <si>
    <t>905-0104-0126068-121, 905-0104-0126068-242, 905-0104-0126068-244</t>
  </si>
  <si>
    <t>902-0410-0124060-242, 902-0410-0124060-612, 902-0410-0124060-622</t>
  </si>
  <si>
    <t>902-0410-0126060-242, 902-0410-0126060-612, 902-0410-0126060-622</t>
  </si>
  <si>
    <t>Администрация Воскресенского муниципального района</t>
  </si>
  <si>
    <t>Объем финансирования мероприятия всего                (тыс. руб.)</t>
  </si>
  <si>
    <t>Оказание услуг по присмотру и уходу за детьми в муниципальных общеобразовательных организациях для установленной льготной категории граждан</t>
  </si>
  <si>
    <t xml:space="preserve">902-0702-0121079-612 </t>
  </si>
  <si>
    <t>1.15.</t>
  </si>
  <si>
    <t xml:space="preserve"> - доля муниципальных общеобразовательных организаций, подключенных к сети Интернет составит 100,0 процентов;</t>
  </si>
  <si>
    <t>Наименование</t>
  </si>
  <si>
    <t>Перечень объектов капитального и текущего ремонтов, финансируемых за счет средств бюджета Воскресенского муниципального района на укрепление материально-технической базы детских дошкольных учреждений на 2015 год</t>
  </si>
  <si>
    <t>Ответственный за выполнение мероприятия программы</t>
  </si>
  <si>
    <t>Объем финансирования мероприятия                 (тыс. руб.)</t>
  </si>
  <si>
    <t>Приложение 1.1</t>
  </si>
  <si>
    <t>к Подпрограмме 1</t>
  </si>
  <si>
    <t>к Подпрограмме 2</t>
  </si>
  <si>
    <t>ИТОГО</t>
  </si>
  <si>
    <t>Итого:</t>
  </si>
  <si>
    <t xml:space="preserve"> - удельный вес численности педагогических работников  дошкольных образовательных организаций,  прошедших повышение квалификации и (или) профессиональную переподготовку,  в общей численности педагогических работников дошкольных образовательных организаций составит  100 процентов;</t>
  </si>
  <si>
    <t xml:space="preserve"> - не менее 55 процентов общеобразовательных организаций будут включены в муниципальную инфраструктуру инновационной деятельности – количество компьютеров на 100 обучающихся в общеобразовательных организациях увеличится с 14,0 штук до 23,2 штук. </t>
  </si>
  <si>
    <t>к муниципальной программе "Развитие системы образования и воспитания в Воскресенском муниципальном районе                                  на 2015-2019 годы"</t>
  </si>
  <si>
    <t>"Развитие системы образования и воспитания в Воскресенском муниципальном районе на 2015-2019 годы"</t>
  </si>
  <si>
    <t>Муниципальная программа "Развитие системы образования и воспитания в Воскресенском муниципальном районе на 2015-2019 годы" (далее - Программа)</t>
  </si>
  <si>
    <t xml:space="preserve">1. Обеспечение доступности образовательных услуг через развитие сети образовательных организаций и внедрение современных организационно-экономических моделей предоставления образовательных услуг, развитие кадрового потенциала системы образования </t>
  </si>
  <si>
    <t>2. Ообновление содержания и технологий образования, состава и компетенции педагогических кадров для обеспечения высокого качества образования в соответствии с федеральными государственными образовательными стандартами</t>
  </si>
  <si>
    <t>3. Создание условий для безопасной жизнедеятельности, формирования здорового образа жизни, социальной адаптации и самореализации детей</t>
  </si>
  <si>
    <t>4. Развитие материально-технической базы в муниципальных образовательных организациях Воскресенского муниципального района</t>
  </si>
  <si>
    <t xml:space="preserve"> - уровень средней заработной платы педагогических работников дошкольных образовательных организаций достигнет 100 процентов от средней заработной платы в сфере общего образования в Московской области;</t>
  </si>
  <si>
    <t xml:space="preserve"> - охват детей и подростков в возрасте от 5 до 18 лет дополнительными образовательными программами составит не менее 82,8 процентов;</t>
  </si>
  <si>
    <t xml:space="preserve"> - не менее 90 процентов обучающихся общеобразовательных организаций Воскресенского муниципального района Московской области будут иметь возможность обучаться в соответствии с основными современными требованиями к условиям образования;</t>
  </si>
  <si>
    <t>Мероприятия по реализации Программы</t>
  </si>
  <si>
    <t>№ п/п</t>
  </si>
  <si>
    <t>Источники финансирования</t>
  </si>
  <si>
    <t>1.1.</t>
  </si>
  <si>
    <t>2.1.</t>
  </si>
  <si>
    <t>Итого по разделу 1, в том числе:</t>
  </si>
  <si>
    <t>Итого по разделу 2, в том числе:</t>
  </si>
  <si>
    <t>2015 г.</t>
  </si>
  <si>
    <t>МУНИЦИПАЛЬНАЯ ПРОГРАММА</t>
  </si>
  <si>
    <t>П А С П О Р Т</t>
  </si>
  <si>
    <t>Наименование муниципальной программы</t>
  </si>
  <si>
    <t>Задачи муниципальной Программы</t>
  </si>
  <si>
    <t>Муниципальный заказчик муниципальной программы</t>
  </si>
  <si>
    <t>Координатор муниципальной программы</t>
  </si>
  <si>
    <t>Сроки реализации муниципальной программы</t>
  </si>
  <si>
    <t>Внебюджетные источники:</t>
  </si>
  <si>
    <t>Планируемые результаты реализации муниципальной программы</t>
  </si>
  <si>
    <t xml:space="preserve">  2015 год</t>
  </si>
  <si>
    <t>2.2.</t>
  </si>
  <si>
    <t>Общий объем средств, в т.ч.:</t>
  </si>
  <si>
    <t>ВСЕГО (тыс.руб)</t>
  </si>
  <si>
    <t>2015 - 2019 годы</t>
  </si>
  <si>
    <t xml:space="preserve">  2016 год</t>
  </si>
  <si>
    <t xml:space="preserve">  2017 год</t>
  </si>
  <si>
    <t xml:space="preserve">  2018 год</t>
  </si>
  <si>
    <t xml:space="preserve">  2019 год</t>
  </si>
  <si>
    <t>2016 г.</t>
  </si>
  <si>
    <t>2017 г.</t>
  </si>
  <si>
    <t>2018 г.</t>
  </si>
  <si>
    <t>2019 г.</t>
  </si>
  <si>
    <t>Перечень подпрограмм</t>
  </si>
  <si>
    <t>Источники финансового обеспечения муниципальной программы</t>
  </si>
  <si>
    <t>Средства бюджета Воскресенского муниципального района</t>
  </si>
  <si>
    <t>Средства бюджета Московской области</t>
  </si>
  <si>
    <t xml:space="preserve">Средства бюджета Воскресенского муниципального района: </t>
  </si>
  <si>
    <t>Средства бюджета Московской области:</t>
  </si>
  <si>
    <t>Задачи подпрограммы</t>
  </si>
  <si>
    <t>Муниципальный заказчик подпрограммы</t>
  </si>
  <si>
    <t>Сроки реализации подпрограммы</t>
  </si>
  <si>
    <t>Источники финансового обеспечения подпрограммы</t>
  </si>
  <si>
    <t>Планируемые результаты реализации подпрограммы</t>
  </si>
  <si>
    <t>Наименование подпрограммы</t>
  </si>
  <si>
    <t>Расходы (тыс. руб.)</t>
  </si>
  <si>
    <t>Код бюджетной классификации (КБК)*</t>
  </si>
  <si>
    <t>Объемы финансирования по годам реализации (тыс. руб.)</t>
  </si>
  <si>
    <t>Исполнитель</t>
  </si>
  <si>
    <t xml:space="preserve">Средства бюджета Воскресенского муниципального района </t>
  </si>
  <si>
    <t>Создание условий для получения качественного образования и успешной социализации детей и подростков</t>
  </si>
  <si>
    <t>Подпрограмма 1 "Развитие дошкольного образования"</t>
  </si>
  <si>
    <t>Подпрограмма 2 "Развитие общего образования"</t>
  </si>
  <si>
    <t>Подпрограмма 4 "Создание условий для реализации муниципальной программы"</t>
  </si>
  <si>
    <t>ПОДПРОГРАММА 1</t>
  </si>
  <si>
    <t>"Развитие дошкольного образования"</t>
  </si>
  <si>
    <t>Обеспечение доступности и высокого качества услуг дошкольного образования</t>
  </si>
  <si>
    <t>1. Развитие дошкольного образования (ликвидация очередности в дошкольные образовательные организации и развитие инфраструктуры дошкольного образования)</t>
  </si>
  <si>
    <t>Средства федерального бюджета:</t>
  </si>
  <si>
    <t>к  Подпрогамме 1</t>
  </si>
  <si>
    <t xml:space="preserve">                                       "Развитие дошкольного образования"</t>
  </si>
  <si>
    <t>Раздел 1. Развитие дошкольного образования (ликвидация очередности в дошкольные образовательные организации и развитие инфраструктуры дошкольного образования)</t>
  </si>
  <si>
    <t>Управление образования</t>
  </si>
  <si>
    <t xml:space="preserve">Раздел 2. Развитие сети дошкольных образовательных организаций и внедрение новых финансово-экономических механизмов, обеспечивающих равный доступ населения к услугам дошкольного образования
</t>
  </si>
  <si>
    <t>2.3.</t>
  </si>
  <si>
    <t xml:space="preserve"> - 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году, и численности детей в возрасте от 3 до 7 лет, находящихся в очереди на получение в текущем году дошкольного образования (на конец года) составит 100 процентов;</t>
  </si>
  <si>
    <t xml:space="preserve"> - отношение среднемесячной заработной платы педагогических работников муниципальных образовательных организаций дошкольного образования к среднемесячной заработной плате в общеобразовательных организациях в Московской области составит 100 процентов;</t>
  </si>
  <si>
    <t xml:space="preserve"> - уровень средней заработной платы педагогических работников общеобразовательных организаций достигнет    100 процентов от средней заработной платы по экономике в Московской области;</t>
  </si>
  <si>
    <t>Объем финансирования мероприятия всего                     (тыс. руб.)</t>
  </si>
  <si>
    <t>1.3.</t>
  </si>
  <si>
    <t>1.3.1.</t>
  </si>
  <si>
    <t>1.3.2.</t>
  </si>
  <si>
    <t>1.3.3.</t>
  </si>
  <si>
    <t>1.3.4.</t>
  </si>
  <si>
    <t>1.4.</t>
  </si>
  <si>
    <t>1.5.</t>
  </si>
  <si>
    <t>1.6.</t>
  </si>
  <si>
    <t>1.7.</t>
  </si>
  <si>
    <t>1.8.</t>
  </si>
  <si>
    <t>1.9.</t>
  </si>
  <si>
    <t xml:space="preserve">            "Развитие общего образования"</t>
  </si>
  <si>
    <t>2.4.</t>
  </si>
  <si>
    <t>3.1.</t>
  </si>
  <si>
    <t>Итого по разделу 3, в том числе:</t>
  </si>
  <si>
    <t>Итого по Подпрограмме 1, в том числе:</t>
  </si>
  <si>
    <t>ПОДПРОГРАММА 2</t>
  </si>
  <si>
    <t>"Развитие общего образования"</t>
  </si>
  <si>
    <t>Обеспечение доступности и высокого качества услуг общего образования в соответствии с потребностями граждан и требованиями инновационного развития экономики Воскресенского муниципального района, независимо от их места жительства, социального и материального положения семей и состояния здоровья обучающихся</t>
  </si>
  <si>
    <t xml:space="preserve"> - доля обучающихся по федеральным государственным образовательным стандартам в общей численности обучающихся по программам общего образования увеличится с 41,0 процента до 75,0 процентов;</t>
  </si>
  <si>
    <t xml:space="preserve"> - доля общеобразовательных организаций, перешедших на электронный документооборот (электронные системы управления), в общей численности общеобразовательных организаций увеличится с 94,6 процентов до 100,0 процентов;</t>
  </si>
  <si>
    <t xml:space="preserve"> - отношение средней заработной платы педагогических работников общеобразовательных организаций составит 100,0 процентов к средней заработной плате по экономике Московской области.</t>
  </si>
  <si>
    <t>к  Подпрогамме 2</t>
  </si>
  <si>
    <t>ПЕРЕЧЕНЬ МЕРОПРИЯТИЙ ПОДПРОГРАММЫ 2</t>
  </si>
  <si>
    <t>1.2.</t>
  </si>
  <si>
    <t>Приобретение учебников и учебных пособий, средств обучения, игр, игрушек</t>
  </si>
  <si>
    <t>Итого по Подпрограмме 2, в том числе:</t>
  </si>
  <si>
    <t>2. Развитие сети дошкольных образовательных организаций и внедрение новых финансово-экономических механизмов, обеспечивающих  равный доступ населения к услугам дошкольного образования</t>
  </si>
  <si>
    <t xml:space="preserve"> - 100 процентов детей в возрасте от 3 до 7 лет, нуждающихся в услуге дошкольного образования, получат возможность устройства в дошкольные организации;</t>
  </si>
  <si>
    <t>"Развитие дошкольного образования" (далее - Подпрограмма 1)</t>
  </si>
  <si>
    <t>П А С П О Р Т   ПОДПРОГРАММЫ 1</t>
  </si>
  <si>
    <t xml:space="preserve">                ПЕРЕЧЕНЬ МЕРОПРИЯТИЙ ПОДПРОГРАММЫ 1</t>
  </si>
  <si>
    <t>Раздел 3. Внедрение информационно-коммуникационных технологий в систему дошкольного образования</t>
  </si>
  <si>
    <t>П А С П О Р Т  ПОДПРОГРАММЫ 2</t>
  </si>
  <si>
    <t>"Развитие общего образования" (далее - Подпрограмма 2)</t>
  </si>
  <si>
    <t>1.10.</t>
  </si>
  <si>
    <t>1.11.</t>
  </si>
  <si>
    <t>Раздел 2. Внедрение информационно-коммуникационных технологий в систему общего и среднего образования</t>
  </si>
  <si>
    <t>3. Внедрение информационно-коммуникационных технологий в систему   дошкольного образования</t>
  </si>
  <si>
    <t>1.Реализиция механизмов, обеспечивающих равный доступ к качественному общему образованию</t>
  </si>
  <si>
    <t>2. Внедрение информационно-коммуникационных технологий в систему общего и среднего образования</t>
  </si>
  <si>
    <t xml:space="preserve"> - доля муниципальных организаций дошкольного образования и муниципальных общеобразовательных организаций, подключенных к сети Интернет составит 100 процентов.</t>
  </si>
  <si>
    <t xml:space="preserve"> - доля муниципальных организаций дошкольного образования, подключенных к сети Интернет составит 100 процентов.</t>
  </si>
  <si>
    <t>1.12.</t>
  </si>
  <si>
    <t>Цель муниципальной программы</t>
  </si>
  <si>
    <t>Цель подпрограммы</t>
  </si>
  <si>
    <t>МУ «Управление образования администрации Воскресенского муниципального района Московской области»</t>
  </si>
  <si>
    <t>МУ «Управление образования администрации Воскресенского муниципального района Московской области»                                          (далее – Управление образования)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</si>
  <si>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</t>
  </si>
  <si>
    <t>Укрепление материально-технической базы детских дошкольных учреждений</t>
  </si>
  <si>
    <t>Объемы финансирования по годам реализации                                      (тыс. руб.)</t>
  </si>
  <si>
    <t xml:space="preserve">902-0702-0126225-111,  902-0702-0126225-612, 902-0702-0126225-622  </t>
  </si>
  <si>
    <t>Заместитель руководителя администрации Воскресенского муниципального района Московской области</t>
  </si>
  <si>
    <t>Приложение 1</t>
  </si>
  <si>
    <t>Приложение 2</t>
  </si>
  <si>
    <t xml:space="preserve">Приложение 1                                                         к  постановлению администрации Воскресенского муниципального района Московской области                                 от _______________    №  _____  </t>
  </si>
  <si>
    <t>Приложение 2                                                         к  постановлению администрации Воскресенского муниципального района Московской области                                               от _______________    №  _____</t>
  </si>
  <si>
    <t xml:space="preserve">                         Приложение 3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</si>
  <si>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4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</si>
  <si>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5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</si>
  <si>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8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</si>
  <si>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1.3</t>
  </si>
  <si>
    <t>Перечень работ, производимых за счет средств бюджета Воскресенского муниципального района, направленных на укрепление материально-технической базы детских дошкольных учреждений на 2015 год</t>
  </si>
  <si>
    <t>Оказание услуг по присмотру и уходу за детьми в муниципальных дошкольных образовательных организациях для установленной льготной категории граждан</t>
  </si>
  <si>
    <t xml:space="preserve">Капитальный ремонт в МДОУ детский сад № 5 "Одуванчик" </t>
  </si>
  <si>
    <t>Капитальный ремонт в МДОУ детский сад общеразвивающего вида № 8 "Золотая рыбка"</t>
  </si>
  <si>
    <t>Капитальный ремонт в МДОУ детский сад общеразвивающего вида № 11 "Алёнушка"</t>
  </si>
  <si>
    <t>Капитальный ремонт в МДОУ детский сад общеразвивающего вида № 12 "Радуга"</t>
  </si>
  <si>
    <t>Капитальный ремонт в МДОУ детский сад общеразвивающего вида № 15 "Дюймовочка"</t>
  </si>
  <si>
    <t>Капитальный ремонт в МДОУ  детский сад общеразвивающего вида № 19 "Яблонька"</t>
  </si>
  <si>
    <t>Капитальный ремонт в МДОУ детский сад комбинированного вида № 23 "Снежок"</t>
  </si>
  <si>
    <t>Капитальный ремонт в МДОУ детский сад общеразвивающего вида № 24 "Радость"</t>
  </si>
  <si>
    <t>Капитальный ремонт в МДОУ центр развития ребенка-детский сад № 25 "Незабудка"</t>
  </si>
  <si>
    <t>Капитальный ремонт в МДОУ детский сад общеразвивающего вида № 26 "Василек"</t>
  </si>
  <si>
    <t>Капитальный ремонт в МДОУ детский сад общеразвивающего вида № 27 "Лесная сказка"</t>
  </si>
  <si>
    <t>Капитальный ремонт в МДОУ  детский сад комбинированного вида № 29 "Волшебная сказка"</t>
  </si>
  <si>
    <t>Капитальный ремонт в МДОУ детский сад комбинированного вида № 30 "Парус"</t>
  </si>
  <si>
    <t>Капитальный ремонт в МДОУ детский сад общеразвивающего вида № 32 "Снежинка"</t>
  </si>
  <si>
    <t>Капитальный ремонт в МДОУ детский сад комбинированного вида № 34 "Солнышко"</t>
  </si>
  <si>
    <t>Капитальный ремонт в МДОУ центр развития ребенка-детский сад № 36 "Полянка"</t>
  </si>
  <si>
    <t>Капитальный ремонт в МДОУ центр развития ребенка-детский сад № 38 "Чебурашка"</t>
  </si>
  <si>
    <t>Капитальный ремонт в МДОУ детский сад общеразвивающего вида № 39 "Ягодка"</t>
  </si>
  <si>
    <t>Капитальный ремонт в МАДОУ  центр развития ребенка-детский сад № 40 "Журавлик"</t>
  </si>
  <si>
    <t>Капитальный ремонт в МДОУ центр развития ребенка-детский сад № 41 "Сказка"</t>
  </si>
  <si>
    <t>Капитальный ремонт в МДОУ детский сад общеразвивающего вида № 42 "Веснушка"</t>
  </si>
  <si>
    <t>Капитальный ремонт в МДОУ детский сад для детей раннего возраста № 48 "Ладушки"</t>
  </si>
  <si>
    <t>Капитальный ремонт в МДОУ  детский сад общеразвивающего вида № 54 "Ёлочка"</t>
  </si>
  <si>
    <t>Капитальный ремонт в МДОУ детский сад общеразвивающего вида № 60 "Колобок"</t>
  </si>
  <si>
    <t>Капитальный ремонт в МДОУ центр развития ребенка-детский сад № 61"Мечта"</t>
  </si>
  <si>
    <t xml:space="preserve">Капитальный ремонт в МДОУ детский сад № 62 "Ручеёк"  </t>
  </si>
  <si>
    <t>Текущий ремонт в МДОУ детский сад компенсирующего вида № 3 "Белочка"</t>
  </si>
  <si>
    <t xml:space="preserve">Текущий ремонт в МДОУ детский сад № 5 "Одуванчик" </t>
  </si>
  <si>
    <t>Текущий ремонт в МДОУ детский сад общеразвивающего вида № 8 "Золотая рыбка"</t>
  </si>
  <si>
    <t>Текущий ремонт в МДОУ детский сад общеразвивающего вида № 11 "Алёнушка"</t>
  </si>
  <si>
    <t>Текущий ремонт в МДОУ детский сад общеразвивающего вида № 15 "Дюймовочка"</t>
  </si>
  <si>
    <t>Текущий ремонт в МДОУ  детский сад общеразвивающего вида № 19 "Яблонька"</t>
  </si>
  <si>
    <t>Текущий ремонт в МДОУ детский сад комбинированного вида № 23 "Снежок"</t>
  </si>
  <si>
    <t>Текущий ремонт в МДОУ детский сад общеразвивающего вида № 26 "Василек"</t>
  </si>
  <si>
    <t>Текущий ремонт в МДОУ детский сад общеразвивающего вида № 27 "Лесная сказка"</t>
  </si>
  <si>
    <t>Текущий ремонт в МДОУ детский сад общеразвивающего вида №28 "Родничок"</t>
  </si>
  <si>
    <t>Текущий ремонт в МДОУ  детский сад комбинированного вида № 29 "Волшебная сказка"</t>
  </si>
  <si>
    <t>Текущий ремонт в МДОУ детский сад комбинированного вида № 30 "Парус"</t>
  </si>
  <si>
    <t>Текущий ремонт в МДОУ детский сад комбинированного вида № 31 "Рябинка"</t>
  </si>
  <si>
    <t>Текущий ремонт в МДОУ центр развития ребенка-детский сад  № 33 "Ромашка"</t>
  </si>
  <si>
    <t>Текущий ремонт в МДОУ детский сад комбинированного вида № 34 "Солнышко"</t>
  </si>
  <si>
    <t>Текущий ремонт в МДОУ центр развития ребенка-детский сад        № 36 "Полянка"</t>
  </si>
  <si>
    <t>Текущий ремонт в МДОУ детский сад общеразвивающего вида № 37 "Малыш"</t>
  </si>
  <si>
    <t>Текущий ремонт в МДОУ центр развития ребенка-детский сад   № 38 "Чебурашка"</t>
  </si>
  <si>
    <t>Текущий ремонт в МАДОУ  центр развития ребенка-детский сад № 40 "Журавлик"</t>
  </si>
  <si>
    <t xml:space="preserve">Текущий ремонт в МДОУ детский сад № 43 "Берёзка"  </t>
  </si>
  <si>
    <t>Текущий ремонт в МДОУ детский сад для детей раннего возраста № 48 "Ладушки"</t>
  </si>
  <si>
    <t>Текущий ремонт в МДОУ детский сад для детей раннего возраста № 50 "Земляничка"</t>
  </si>
  <si>
    <t>Текущий ремонт в МДОУ   детский сад общеразвивающего вида № 57 "Колокольчик"</t>
  </si>
  <si>
    <t>Текущий ремонт в МДОУ детский сад общеразвивающего вида № 60 "Колобок"</t>
  </si>
  <si>
    <t>Текущий ремонт в МДОУ центр развития ребенка-детский сад  № 61"Мечта"</t>
  </si>
  <si>
    <t>Текущий ремонт в МДОУ центр развития ребенка-детский сад   № 63 "Карусель"</t>
  </si>
  <si>
    <t>Демонтаж теневых навесов в МДОУ центр развития ребенка-детский сад № 64 "Теремок"</t>
  </si>
  <si>
    <t>Текущий ремонт ограждения в МДОУ детский сад общеразвивающего вида № 60 "Колобок"</t>
  </si>
  <si>
    <t xml:space="preserve">Замена калитки в МДОУ детский сад № 5 "Одуванчик" </t>
  </si>
  <si>
    <t>Замена калитки в МДОУ детский сад общеразвивающего вида № 9  "Светлячок"</t>
  </si>
  <si>
    <t>Замена калитки в МДОУ детский сад общеразвивающего вида № 26 "Василек"</t>
  </si>
  <si>
    <t>Замена калитки в МДОУ  детский сад комбинированного вида № 29 "Волшебная сказка"</t>
  </si>
  <si>
    <t>Замена калитки в МДОУ центр развития ребенка-детский сад    № 64 "Теремок"</t>
  </si>
  <si>
    <t>Замена эвакуационных лестниц в МДОУ детский сад комбинированного вида № 6 "Чайка"</t>
  </si>
  <si>
    <t>Капитальный ремонт в МОУ " Средняя общеобразовательная школа № 2 "</t>
  </si>
  <si>
    <t>Капитальный ремонт в МОУ " Средняя общеобразовательная школа № 3 "</t>
  </si>
  <si>
    <t>Капитальный ремонт в МОУ " Средняя общеобразовательная школа № 4 "</t>
  </si>
  <si>
    <t>Капитальный ремонт в МОУ " Средняя общеобразовательная школа № 5 "</t>
  </si>
  <si>
    <t>Капитальный ремонт в МОУ  "Лицей № 6"</t>
  </si>
  <si>
    <t>Капитальный ремонт в МОУ " Средняя общеобразовательная школа № 7 "</t>
  </si>
  <si>
    <t>Капитальный ремонт в МОУ " Средняя общеобразовательная школа № 9 "</t>
  </si>
  <si>
    <t>Капитальный ремонт в МОУ " Средняя общеобразовательная школа № 11 "</t>
  </si>
  <si>
    <t>Капитальный ремонт в МОУ " Средняя общеобразовательная школа № 13 "</t>
  </si>
  <si>
    <t>Капитальный ремонт в МОУ " Средняя общеобразовательная школа № 14 "</t>
  </si>
  <si>
    <t>Капитальный ремонт в МОУ  "Лицей № 22"</t>
  </si>
  <si>
    <t>Капитальный ремонт в МОУ  "Лицей № 23"</t>
  </si>
  <si>
    <t>Капитальный ремонт в МОУ "Гимназия № 24"</t>
  </si>
  <si>
    <t>Капитальный ремонт в МОУ " Средняя общеобразовательная школа № 26 "</t>
  </si>
  <si>
    <t>Капитальный ремонт в МОУ "Фаустовская средняя общеобразовательная школа"</t>
  </si>
  <si>
    <t>Капитальный ремонт в МОУ " Средняя общеобразовательная школа № 39 "</t>
  </si>
  <si>
    <t>Капитальный ремонт в МОУ "Косяковская средняя общеобразовательная школа"</t>
  </si>
  <si>
    <t>Капитальный ремонт в Муниципальном специальном (коррекционном) образовательном учреждении для обучающихся, воспитанников с ограниченными возможностями здоровья VIII вида "Хорловская специальная (коррекционная) общеобразовательная школа-интернат"</t>
  </si>
  <si>
    <t>Текущий  ремонт в МОУ " Средняя общеобразовательная школа № 4 "</t>
  </si>
  <si>
    <t>Текущий  ремонт в МОУ " Средняя общеобразовательная школа № 11 "</t>
  </si>
  <si>
    <t>Текущий  ремонт в МОУ " Средняя общеобразовательная школа № 12 "</t>
  </si>
  <si>
    <t>Текущий  ремонт в МОУ " Средняя общеобразовательная школа № 20 "</t>
  </si>
  <si>
    <t>Текущий ремонт в МОУ "Чемодуровская средняя общеобразовательная школа"</t>
  </si>
  <si>
    <t>Текущий ремонт в МОУ " Средняя общеобразовательная школа № 39 "</t>
  </si>
  <si>
    <t>Капитальный ремонт в МДОУ детский сад комбинированного вида № 18 "Улыбка"</t>
  </si>
  <si>
    <t>Текущий ремонт в МДОУ детский сад комбинированного вида № 18 "Улыбка"</t>
  </si>
  <si>
    <t>Текущий ремонт ворот в МДОУ детский сад комбинированного вида № 18 "Улыбка"</t>
  </si>
  <si>
    <t xml:space="preserve">Капитальный ремонт с составлением проекта в МДОУ детский сад № 43 "Берёзка"  </t>
  </si>
  <si>
    <t>Капитальный ремонт с составлением проекта в МДОУ детский сад общеразвивающего вида № 45 "Колосок"</t>
  </si>
  <si>
    <t>Установка автоматической пожарной сигнализации и оповещения людей о пожаре в здании прачечной в МДОУ центр развития ребенка-детский сад № 38 "Чебурашка"</t>
  </si>
  <si>
    <t>1.16.</t>
  </si>
  <si>
    <t>Укрепление материально-технической базы общеобразовательных организаций, команды которых заняли 1-5 места на соревнованиях "Веселые старты" среди команд общеобразовательных организаций Московской области на призы Губернатора Московской области (МОУ "Гимназия № 1")</t>
  </si>
  <si>
    <t>Текущий ремонт в МАОУ " Средняя общеобразовательная школа "Гармония "</t>
  </si>
  <si>
    <t>Текущий ремонт в МОУ "Фединская средняя общеобразовательная школа"</t>
  </si>
  <si>
    <t>Замена калитки в МДОУ детский сад общеразвивающего вида № 8 "Золотая рыбка"</t>
  </si>
  <si>
    <t>Капитальный ремонт ограждения в МДОУ центр развития ребенка-детский сад № 41 "Сказка"</t>
  </si>
  <si>
    <t>Раздел 1. Реализация механизмов, обеспечивающих равный доступ к качественному общему образованию</t>
  </si>
  <si>
    <t xml:space="preserve">902-0702-0126222-612, 902-0702-0126222-622 </t>
  </si>
  <si>
    <t>902-0702-0121159-244, 902-0702-0121159-612, 902-0702-0121159-622</t>
  </si>
  <si>
    <t>902-0410-0116060-612, 902-0410-0116060-622</t>
  </si>
  <si>
    <t>Приложение 9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</si>
  <si>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Средства федерального бюджета</t>
  </si>
  <si>
    <t>905-0701-0115059-414</t>
  </si>
  <si>
    <t>Модернизация региональных систем дошкольного образования - за счет остатка субсидии из федерального бюджета 2014 года</t>
  </si>
  <si>
    <t>Проектирование и строительство дошкольного  образовательного учреждения г. Воскресенск, ул. Рабочая</t>
  </si>
  <si>
    <t xml:space="preserve">Средства федерального бюджета: </t>
  </si>
  <si>
    <t>902-0702-0124215-612</t>
  </si>
  <si>
    <t>Обустройство территории в МДОУ центр развития ребенка-детский сад № 25 "Незабудка"</t>
  </si>
  <si>
    <t>902-0702-0124231-612</t>
  </si>
  <si>
    <t>902-0702-0126231-612</t>
  </si>
  <si>
    <t>Замена пожарных шкафов, рукавов и кранов в МОУ " Средняя общеобразовательная школа № 11 "</t>
  </si>
  <si>
    <t>Устройство ограждения на территории МОУ "Средняя общеобразовательная школа № 17"</t>
  </si>
  <si>
    <t>Техническое обследование и разработка технического заключения о техническом состоянии здания детского сада на 250 мест, расположенного по адресу: г. Воскресенск,             ул. Рабочая</t>
  </si>
  <si>
    <t>905-0701-0111014-244</t>
  </si>
  <si>
    <t xml:space="preserve">905-0701-0116414-414  </t>
  </si>
  <si>
    <t>905-0701-0114414-242  905-0701-0114414-414</t>
  </si>
  <si>
    <t>Проектирование и строительство объектов дошкольного образования в соответствии с государственной программой Московской области "Образование Подмосковья" на 2014-2018 годы" - всего, в том числе:</t>
  </si>
  <si>
    <t>проектирование и строительство объектов дошкольного образования в соответствии с государственной программой Московской области "Образование Подмосковья" на 2014-2018 годы" - за счет остатка субсидии из областного бюджета 2014 года</t>
  </si>
  <si>
    <t>Перечень оборудования, мебели и основных средств, приобретаемых за счет средств бюджета Воскресенского муниципального района на укрепление материально-технической базы детских дошкольных учреждений на 2015 год</t>
  </si>
  <si>
    <t>Приобретение теневого навеса в МДОУ детский сад общеразвивающего вида № 11 "Алёнушка"</t>
  </si>
  <si>
    <t>Приобретение теневого навеса в МДОУ центр развития ребенка-детский сад № 25 "Незабудка"</t>
  </si>
  <si>
    <t>Приобретение теневых навесов в МДОУ детский сад комбинированного вида № 34 "Солнышко"</t>
  </si>
  <si>
    <t>Приобретение теневого навеса в МДОУ центр развития ребенка-детский сад № 41 "Сказка"</t>
  </si>
  <si>
    <t>Приобретение теневого навеса в МДОУ детский сад общеразвивающего вида № 60 "Колобок"</t>
  </si>
  <si>
    <t>Приобретение теневых навесов в МДОУ центр развития ребенка-детский сад № 64 "Теремок"</t>
  </si>
  <si>
    <t>Приобретение теневых навесов в МДОУ детский сад общеразвивающего вида № 37 "Малыш"</t>
  </si>
  <si>
    <t>Текущий ремонт в МДОУ детский сад общеразвивающего вида № 24 "Радость"</t>
  </si>
  <si>
    <t>Обследование несущих конструкций здания МДОУ детский сад общеразвивающего вида № 12 "Радуга"</t>
  </si>
  <si>
    <t>Текущий  ремонт в МОУ "Гимназия № 1"</t>
  </si>
  <si>
    <t>Разработка эскизного проекта фрагментов фасадов здания                МОУ " Средняя общеобразовательная школа № 9 "</t>
  </si>
  <si>
    <t>Услуги по оформлению и передаче земельного участка МОУ "Средняя общеобразовательная школа № 9"</t>
  </si>
  <si>
    <t>Приобретение мебели для МДОУ центр развития ребенка-детский сад № 61"Мечта"</t>
  </si>
  <si>
    <t>Приложение 6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</si>
  <si>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 xml:space="preserve">                    Приложение 7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</si>
  <si>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Устройство камеры для установки циркуляционного насоса для отопления в  МДОУ детский сад общеразвивающего вида № 15 "Дюймовочка"</t>
  </si>
  <si>
    <t>902-0701-0116211-111,                                                               902-0701-0116211-244, 902-0701-0116211-611, 902-0701-0116211-612, 902-0701-0116211-621, 902-0701-0116211-622</t>
  </si>
  <si>
    <t>902-0701-0111059-111,                                                                902-0701-0111059-112,                                        902-0701-0111059-611, 902-0701-0111059-621</t>
  </si>
  <si>
    <t>902-0701-0111079-612,                                                                                902-0701-0111079-622</t>
  </si>
  <si>
    <t>902-0701-0111159-612,                                                        902-0701-0111159-622</t>
  </si>
  <si>
    <t>Выполнение работ по устройству циркуляционного насоса для МДОУ центр развития ребенка-детский сад № 41 "Сказка"</t>
  </si>
  <si>
    <t>Текущий  ремонт в МОУ " Средняя общеобразовательная школа № 25 "</t>
  </si>
  <si>
    <t>Текущий  ремонт в МОУ " Средняя общеобразовательная школа № 7 "</t>
  </si>
  <si>
    <t>Подпрограмма 3 "Дополнительное образование и воспитание"</t>
  </si>
  <si>
    <t>Текущий  ремонт в МОУ " Средняя общеобразовательная школа № 5 "</t>
  </si>
  <si>
    <t>Текущий  ремонт в МОУ " Средняя общеобразовательная школа № 17 "</t>
  </si>
  <si>
    <t>1.4.1.</t>
  </si>
  <si>
    <t>1.4.2.</t>
  </si>
  <si>
    <t>1.4.3.</t>
  </si>
  <si>
    <t>1.4.4.</t>
  </si>
  <si>
    <t>1.4.5.</t>
  </si>
  <si>
    <t>1.4.6.</t>
  </si>
  <si>
    <t>1.4.7.</t>
  </si>
  <si>
    <t>1.4.8.</t>
  </si>
  <si>
    <t>1.4.9.</t>
  </si>
  <si>
    <t>1.4.10.</t>
  </si>
  <si>
    <t>1.4.11.</t>
  </si>
  <si>
    <t>1.4.12.</t>
  </si>
  <si>
    <t>1.4.13.</t>
  </si>
  <si>
    <t>1.4.14.</t>
  </si>
  <si>
    <t>1.4.15.</t>
  </si>
  <si>
    <t>1.4.16.</t>
  </si>
  <si>
    <t>1.4.17.</t>
  </si>
  <si>
    <t>1.4.18.</t>
  </si>
  <si>
    <t>1.4.19.</t>
  </si>
  <si>
    <t>1.4.20.</t>
  </si>
  <si>
    <t>1.4.21.</t>
  </si>
  <si>
    <t>1.4.22.</t>
  </si>
  <si>
    <t>1.4.23.</t>
  </si>
  <si>
    <t xml:space="preserve">Текущий ремонт в МДОУ детский сад общеразвивающего вида № 39 "Ягодка" </t>
  </si>
  <si>
    <t>Приложение 10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</si>
  <si>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Завершение работ по перепланировке 1-го этажа существующего здания МОУ "Средняя общеобразовательная школа № 17"</t>
  </si>
  <si>
    <t>Проектно-изыскательские работы на реконструкцию здания в  МОУ "Вечерняя (сменная) общеобразовательная школа               № 8"</t>
  </si>
  <si>
    <t>1.17.</t>
  </si>
  <si>
    <t>МОУ "Вечерняя (сменная) общеобразовательная школа               № 8"</t>
  </si>
  <si>
    <t>Проведение инженерно-технического обследования ограждающих строительных конструкций здания МОУ " Средняя общеобразовательная школа № 13 "</t>
  </si>
  <si>
    <t>Проведение инженерно-технического обследования ограждающих строительных конструкций здания МОУ "Гимназия № 24"</t>
  </si>
  <si>
    <t>Проведение инженерно-технического обследования ограждающих строительных конструкций здания МОУ "Чемодуровская средняя общеобразовательная школа"</t>
  </si>
  <si>
    <t>Текущий ремонт в МДОУ детский сад комбинированного вида № 6 "Чайка"</t>
  </si>
  <si>
    <t>Текущий ремонт в МДОУ детский сад общеразвивающего вида № 9  "Светлячок"</t>
  </si>
  <si>
    <t>Текущий ремонт в МДОУ детский сад общеразвивающего вида № 10 "Спутник"</t>
  </si>
  <si>
    <t>Текущий ремонт в МДОУ детский сад общеразвивающего вида № 12 "Радуга"</t>
  </si>
  <si>
    <t>Текущий ремонт в МДОУ детский сад общеразвивающего вида № 32 "Снежинка"</t>
  </si>
  <si>
    <t>Текущий ремонт в МДОУ детский сад общеразвивающего вида № 42 "Веснушка"</t>
  </si>
  <si>
    <t>Текущий ремонт в МДОУ детский сад общеразвивающего вида № 45 "Колосок"</t>
  </si>
  <si>
    <t>Текущий ремонт в МДОУ  детский сад общеразвивающего вида № 54 "Ёлочка"</t>
  </si>
  <si>
    <t>Текущий ремонт в МДОУ детский сад общеразвивающего вида № 58 "Рыбка"</t>
  </si>
  <si>
    <t xml:space="preserve">Текущий ремонт в МДОУ детский сад № 62 "Ручеёк"  </t>
  </si>
  <si>
    <t>Текущий ремонт в МОУ  "Лицей № 22"</t>
  </si>
  <si>
    <t>Текущий ремонт в МОУ "Гимназия № 24"</t>
  </si>
  <si>
    <t>Приложение 11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</si>
  <si>
    <t>Приложение 12                                                         к  постановлению администрации Воскресенского муниципального района Московской области                                                             от _______________    № 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</si>
</sst>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_р_."/>
    <numFmt numFmtId="167" formatCode="#,##0.0_р_."/>
  </numFmts>
  <fonts count="18" x14ac:knownFonts="1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  <font>
      <shadow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b/>
      <sz val="14"/>
      <color indexed="8"/>
      <name val="Times New Roman"/>
      <family val="2"/>
      <charset val="204"/>
    </font>
    <font>
      <shadow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4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4" fontId="6" fillId="0" borderId="0" applyFont="0" applyFill="0" applyBorder="0" applyAlignment="0" applyProtection="0"/>
  </cellStyleXfs>
  <cellXfs count="30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165" fontId="4" fillId="0" borderId="3" xfId="0" applyNumberFormat="1" applyFont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165" fontId="4" fillId="0" borderId="3" xfId="0" applyNumberFormat="1" applyFont="1" applyFill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4" fontId="4" fillId="0" borderId="3" xfId="0" applyNumberFormat="1" applyFont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13" fillId="0" borderId="13" xfId="0" applyFont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right" vertical="center"/>
    </xf>
    <xf numFmtId="4" fontId="14" fillId="0" borderId="3" xfId="0" applyNumberFormat="1" applyFont="1" applyFill="1" applyBorder="1" applyAlignment="1">
      <alignment horizontal="right" vertical="center" wrapText="1"/>
    </xf>
    <xf numFmtId="4" fontId="9" fillId="0" borderId="3" xfId="0" applyNumberFormat="1" applyFont="1" applyBorder="1" applyAlignment="1">
      <alignment horizontal="right" vertical="center" wrapText="1"/>
    </xf>
    <xf numFmtId="4" fontId="14" fillId="0" borderId="3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166" fontId="4" fillId="0" borderId="3" xfId="0" applyNumberFormat="1" applyFont="1" applyBorder="1" applyAlignment="1">
      <alignment horizontal="right" vertical="center" wrapText="1"/>
    </xf>
    <xf numFmtId="166" fontId="4" fillId="0" borderId="3" xfId="0" applyNumberFormat="1" applyFont="1" applyFill="1" applyBorder="1" applyAlignment="1">
      <alignment horizontal="right" vertical="center"/>
    </xf>
    <xf numFmtId="166" fontId="4" fillId="0" borderId="3" xfId="0" applyNumberFormat="1" applyFont="1" applyFill="1" applyBorder="1" applyAlignment="1">
      <alignment horizontal="right" vertical="center" wrapText="1"/>
    </xf>
    <xf numFmtId="166" fontId="4" fillId="0" borderId="3" xfId="0" applyNumberFormat="1" applyFont="1" applyBorder="1" applyAlignment="1">
      <alignment horizontal="center" vertical="center" wrapText="1"/>
    </xf>
    <xf numFmtId="166" fontId="4" fillId="0" borderId="3" xfId="0" applyNumberFormat="1" applyFont="1" applyBorder="1" applyAlignment="1">
      <alignment vertical="center" wrapText="1"/>
    </xf>
    <xf numFmtId="166" fontId="4" fillId="0" borderId="3" xfId="0" applyNumberFormat="1" applyFont="1" applyBorder="1" applyAlignment="1">
      <alignment vertical="center"/>
    </xf>
    <xf numFmtId="0" fontId="13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left" vertical="top" wrapText="1"/>
    </xf>
    <xf numFmtId="0" fontId="4" fillId="2" borderId="0" xfId="0" applyFont="1" applyFill="1" applyAlignment="1">
      <alignment vertical="center"/>
    </xf>
    <xf numFmtId="0" fontId="1" fillId="2" borderId="0" xfId="0" applyFont="1" applyFill="1" applyAlignment="1">
      <alignment horizontal="right" wrapText="1"/>
    </xf>
    <xf numFmtId="0" fontId="13" fillId="0" borderId="3" xfId="0" applyFont="1" applyBorder="1" applyAlignment="1">
      <alignment horizontal="center" vertical="center" wrapText="1"/>
    </xf>
    <xf numFmtId="166" fontId="4" fillId="2" borderId="3" xfId="0" applyNumberFormat="1" applyFont="1" applyFill="1" applyBorder="1" applyAlignment="1">
      <alignment horizontal="center" vertical="center" wrapText="1"/>
    </xf>
    <xf numFmtId="166" fontId="4" fillId="2" borderId="3" xfId="0" applyNumberFormat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right" vertical="center" wrapText="1"/>
    </xf>
    <xf numFmtId="14" fontId="13" fillId="2" borderId="6" xfId="0" applyNumberFormat="1" applyFont="1" applyFill="1" applyBorder="1" applyAlignment="1">
      <alignment horizontal="center" vertical="center" wrapText="1"/>
    </xf>
    <xf numFmtId="14" fontId="13" fillId="2" borderId="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165" fontId="13" fillId="0" borderId="3" xfId="0" applyNumberFormat="1" applyFont="1" applyBorder="1" applyAlignment="1">
      <alignment horizontal="right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top" wrapText="1"/>
    </xf>
    <xf numFmtId="14" fontId="13" fillId="0" borderId="6" xfId="0" applyNumberFormat="1" applyFont="1" applyBorder="1" applyAlignment="1">
      <alignment horizontal="center" vertical="center" wrapText="1"/>
    </xf>
    <xf numFmtId="167" fontId="13" fillId="0" borderId="3" xfId="0" applyNumberFormat="1" applyFont="1" applyBorder="1" applyAlignment="1">
      <alignment horizontal="right" vertical="center" wrapText="1"/>
    </xf>
    <xf numFmtId="0" fontId="4" fillId="0" borderId="14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167" fontId="13" fillId="0" borderId="0" xfId="0" applyNumberFormat="1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right" vertical="center" wrapText="1"/>
    </xf>
    <xf numFmtId="4" fontId="9" fillId="2" borderId="3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justify" vertical="center" wrapText="1"/>
    </xf>
    <xf numFmtId="0" fontId="4" fillId="0" borderId="34" xfId="0" applyFont="1" applyBorder="1" applyAlignment="1">
      <alignment horizontal="justify" vertical="center" wrapText="1"/>
    </xf>
    <xf numFmtId="0" fontId="4" fillId="0" borderId="3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45" xfId="0" applyFont="1" applyBorder="1" applyAlignment="1">
      <alignment horizontal="justify" vertical="center" wrapText="1"/>
    </xf>
    <xf numFmtId="0" fontId="4" fillId="0" borderId="4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0" fontId="4" fillId="0" borderId="29" xfId="0" applyFont="1" applyBorder="1" applyAlignment="1">
      <alignment horizontal="justify" vertical="center" wrapText="1"/>
    </xf>
    <xf numFmtId="0" fontId="4" fillId="0" borderId="44" xfId="0" applyFont="1" applyBorder="1" applyAlignment="1">
      <alignment horizontal="justify" vertical="center" wrapText="1"/>
    </xf>
    <xf numFmtId="0" fontId="12" fillId="0" borderId="43" xfId="0" applyFont="1" applyBorder="1" applyAlignment="1">
      <alignment horizontal="justify" vertical="center" wrapText="1"/>
    </xf>
    <xf numFmtId="0" fontId="12" fillId="0" borderId="36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42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0" borderId="37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justify" vertical="center" wrapText="1"/>
    </xf>
    <xf numFmtId="0" fontId="12" fillId="0" borderId="38" xfId="0" applyFont="1" applyBorder="1" applyAlignment="1">
      <alignment horizontal="justify" vertical="center" wrapText="1"/>
    </xf>
    <xf numFmtId="0" fontId="4" fillId="0" borderId="39" xfId="0" applyFont="1" applyBorder="1" applyAlignment="1">
      <alignment horizontal="justify" vertical="center" wrapText="1"/>
    </xf>
    <xf numFmtId="0" fontId="12" fillId="0" borderId="30" xfId="0" applyFont="1" applyBorder="1" applyAlignment="1">
      <alignment horizontal="justify" vertical="center" wrapText="1"/>
    </xf>
    <xf numFmtId="0" fontId="12" fillId="0" borderId="31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12" fillId="0" borderId="43" xfId="0" applyFont="1" applyBorder="1" applyAlignment="1">
      <alignment horizontal="left" vertical="center" wrapText="1"/>
    </xf>
    <xf numFmtId="0" fontId="12" fillId="0" borderId="36" xfId="0" applyFont="1" applyBorder="1" applyAlignment="1">
      <alignment horizontal="left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4" fillId="0" borderId="40" xfId="0" applyFont="1" applyBorder="1" applyAlignment="1">
      <alignment horizontal="justify" vertical="center" wrapText="1"/>
    </xf>
    <xf numFmtId="0" fontId="4" fillId="0" borderId="41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20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4" fillId="0" borderId="23" xfId="0" applyFont="1" applyBorder="1" applyAlignment="1">
      <alignment horizontal="justify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4" fillId="0" borderId="18" xfId="0" applyFont="1" applyBorder="1" applyAlignment="1">
      <alignment horizontal="justify" vertical="center" wrapText="1"/>
    </xf>
    <xf numFmtId="0" fontId="4" fillId="0" borderId="19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21" xfId="0" applyFont="1" applyFill="1" applyBorder="1" applyAlignment="1">
      <alignment horizontal="left" vertical="top" wrapText="1"/>
    </xf>
    <xf numFmtId="0" fontId="5" fillId="2" borderId="22" xfId="0" applyFont="1" applyFill="1" applyBorder="1" applyAlignment="1">
      <alignment horizontal="left" vertical="top" wrapText="1"/>
    </xf>
    <xf numFmtId="0" fontId="0" fillId="0" borderId="0" xfId="0" applyAlignment="1">
      <alignment horizontal="righ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right" vertical="center"/>
    </xf>
    <xf numFmtId="0" fontId="15" fillId="0" borderId="0" xfId="0" applyFont="1" applyAlignment="1">
      <alignment horizontal="center" vertical="center" wrapText="1"/>
    </xf>
    <xf numFmtId="0" fontId="4" fillId="0" borderId="3" xfId="0" applyFont="1" applyFill="1" applyBorder="1" applyAlignment="1">
      <alignment horizontal="justify" vertical="top" wrapText="1"/>
    </xf>
    <xf numFmtId="0" fontId="4" fillId="0" borderId="4" xfId="0" applyFont="1" applyFill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20" xfId="0" applyFont="1" applyBorder="1" applyAlignment="1">
      <alignment horizontal="justify" vertical="top" wrapText="1"/>
    </xf>
    <xf numFmtId="0" fontId="4" fillId="0" borderId="6" xfId="0" applyFont="1" applyFill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vertical="top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9" fillId="0" borderId="3" xfId="0" applyFont="1" applyFill="1" applyBorder="1" applyAlignment="1">
      <alignment vertical="center" wrapText="1"/>
    </xf>
    <xf numFmtId="0" fontId="10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Zeros="0" topLeftCell="A13" zoomScale="80" zoomScaleNormal="80" workbookViewId="0">
      <selection activeCell="G25" sqref="G25"/>
    </sheetView>
  </sheetViews>
  <sheetFormatPr defaultColWidth="9" defaultRowHeight="15.75" x14ac:dyDescent="0.25"/>
  <cols>
    <col min="1" max="1" width="30.125" style="10" customWidth="1"/>
    <col min="2" max="2" width="30.5" style="10" customWidth="1"/>
    <col min="3" max="3" width="16.875" style="10" customWidth="1"/>
    <col min="4" max="4" width="17.25" style="10" customWidth="1"/>
    <col min="5" max="5" width="15.25" style="10" customWidth="1"/>
    <col min="6" max="6" width="17.375" style="10" customWidth="1"/>
    <col min="7" max="7" width="18.25" style="10" customWidth="1"/>
    <col min="8" max="16384" width="9" style="10"/>
  </cols>
  <sheetData>
    <row r="1" spans="1:12" ht="85.5" customHeight="1" x14ac:dyDescent="0.25">
      <c r="A1" s="8"/>
      <c r="B1" s="9"/>
      <c r="C1" s="9"/>
      <c r="D1" s="9"/>
      <c r="E1" s="96"/>
      <c r="F1" s="218" t="s">
        <v>250</v>
      </c>
      <c r="G1" s="218"/>
    </row>
    <row r="2" spans="1:12" ht="15.75" customHeight="1" x14ac:dyDescent="0.25">
      <c r="A2" s="8"/>
    </row>
    <row r="3" spans="1:12" ht="24" customHeight="1" x14ac:dyDescent="0.25">
      <c r="A3" s="217" t="s">
        <v>137</v>
      </c>
      <c r="B3" s="217"/>
      <c r="C3" s="217"/>
      <c r="D3" s="217"/>
      <c r="E3" s="217"/>
      <c r="F3" s="217"/>
      <c r="G3" s="217"/>
    </row>
    <row r="4" spans="1:12" ht="39" customHeight="1" x14ac:dyDescent="0.25">
      <c r="A4" s="201" t="s">
        <v>120</v>
      </c>
      <c r="B4" s="201"/>
      <c r="C4" s="201"/>
      <c r="D4" s="201"/>
      <c r="E4" s="201"/>
      <c r="F4" s="201"/>
      <c r="G4" s="201"/>
      <c r="H4" s="2"/>
      <c r="I4" s="2"/>
      <c r="J4" s="2"/>
      <c r="K4" s="2"/>
      <c r="L4" s="2"/>
    </row>
    <row r="5" spans="1:12" ht="18" customHeight="1" x14ac:dyDescent="0.25">
      <c r="A5" s="39"/>
      <c r="B5" s="209"/>
      <c r="C5" s="209"/>
      <c r="D5" s="39"/>
      <c r="E5" s="39"/>
      <c r="F5" s="39"/>
      <c r="G5" s="39"/>
      <c r="H5" s="2"/>
      <c r="I5" s="2"/>
      <c r="J5" s="2"/>
      <c r="K5" s="2"/>
      <c r="L5" s="2"/>
    </row>
    <row r="6" spans="1:12" ht="25.5" customHeight="1" x14ac:dyDescent="0.25">
      <c r="A6" s="202" t="s">
        <v>138</v>
      </c>
      <c r="B6" s="202"/>
      <c r="C6" s="202"/>
      <c r="D6" s="202"/>
      <c r="E6" s="202"/>
      <c r="F6" s="202"/>
      <c r="G6" s="202"/>
    </row>
    <row r="7" spans="1:12" ht="19.5" thickBot="1" x14ac:dyDescent="0.35">
      <c r="A7" s="17"/>
      <c r="B7" s="15"/>
      <c r="C7" s="15"/>
      <c r="D7" s="15"/>
      <c r="E7" s="15"/>
      <c r="F7" s="15"/>
      <c r="G7" s="15"/>
    </row>
    <row r="8" spans="1:12" ht="58.5" customHeight="1" x14ac:dyDescent="0.25">
      <c r="A8" s="52" t="s">
        <v>139</v>
      </c>
      <c r="B8" s="219" t="s">
        <v>121</v>
      </c>
      <c r="C8" s="219"/>
      <c r="D8" s="219"/>
      <c r="E8" s="219"/>
      <c r="F8" s="219"/>
      <c r="G8" s="220"/>
    </row>
    <row r="9" spans="1:12" ht="84" customHeight="1" x14ac:dyDescent="0.25">
      <c r="A9" s="53" t="s">
        <v>239</v>
      </c>
      <c r="B9" s="188" t="s">
        <v>176</v>
      </c>
      <c r="C9" s="188"/>
      <c r="D9" s="188"/>
      <c r="E9" s="188"/>
      <c r="F9" s="188"/>
      <c r="G9" s="189"/>
    </row>
    <row r="10" spans="1:12" ht="60" customHeight="1" x14ac:dyDescent="0.25">
      <c r="A10" s="196" t="s">
        <v>140</v>
      </c>
      <c r="B10" s="206" t="s">
        <v>122</v>
      </c>
      <c r="C10" s="207"/>
      <c r="D10" s="207"/>
      <c r="E10" s="207"/>
      <c r="F10" s="207"/>
      <c r="G10" s="208"/>
    </row>
    <row r="11" spans="1:12" ht="63.75" customHeight="1" x14ac:dyDescent="0.25">
      <c r="A11" s="182"/>
      <c r="B11" s="203" t="s">
        <v>123</v>
      </c>
      <c r="C11" s="204"/>
      <c r="D11" s="204"/>
      <c r="E11" s="204"/>
      <c r="F11" s="204"/>
      <c r="G11" s="205"/>
    </row>
    <row r="12" spans="1:12" ht="53.25" customHeight="1" x14ac:dyDescent="0.25">
      <c r="A12" s="182"/>
      <c r="B12" s="203" t="s">
        <v>124</v>
      </c>
      <c r="C12" s="204"/>
      <c r="D12" s="204"/>
      <c r="E12" s="204"/>
      <c r="F12" s="204"/>
      <c r="G12" s="205"/>
    </row>
    <row r="13" spans="1:12" ht="39" customHeight="1" x14ac:dyDescent="0.25">
      <c r="A13" s="182"/>
      <c r="B13" s="203" t="s">
        <v>125</v>
      </c>
      <c r="C13" s="204"/>
      <c r="D13" s="204"/>
      <c r="E13" s="204"/>
      <c r="F13" s="204"/>
      <c r="G13" s="205"/>
    </row>
    <row r="14" spans="1:12" ht="51" customHeight="1" x14ac:dyDescent="0.25">
      <c r="A14" s="54" t="s">
        <v>142</v>
      </c>
      <c r="B14" s="212" t="s">
        <v>247</v>
      </c>
      <c r="C14" s="212"/>
      <c r="D14" s="212"/>
      <c r="E14" s="212"/>
      <c r="F14" s="212"/>
      <c r="G14" s="213"/>
    </row>
    <row r="15" spans="1:12" ht="61.5" customHeight="1" x14ac:dyDescent="0.25">
      <c r="A15" s="54" t="s">
        <v>141</v>
      </c>
      <c r="B15" s="188" t="s">
        <v>242</v>
      </c>
      <c r="C15" s="188"/>
      <c r="D15" s="188"/>
      <c r="E15" s="188"/>
      <c r="F15" s="188"/>
      <c r="G15" s="189"/>
    </row>
    <row r="16" spans="1:12" ht="37.5" x14ac:dyDescent="0.25">
      <c r="A16" s="54" t="s">
        <v>143</v>
      </c>
      <c r="B16" s="212" t="s">
        <v>150</v>
      </c>
      <c r="C16" s="212"/>
      <c r="D16" s="212"/>
      <c r="E16" s="212"/>
      <c r="F16" s="212"/>
      <c r="G16" s="213"/>
    </row>
    <row r="17" spans="1:7" ht="32.25" customHeight="1" x14ac:dyDescent="0.25">
      <c r="A17" s="196" t="s">
        <v>159</v>
      </c>
      <c r="B17" s="198" t="s">
        <v>177</v>
      </c>
      <c r="C17" s="199"/>
      <c r="D17" s="199"/>
      <c r="E17" s="199"/>
      <c r="F17" s="199"/>
      <c r="G17" s="200"/>
    </row>
    <row r="18" spans="1:7" ht="33.75" customHeight="1" x14ac:dyDescent="0.25">
      <c r="A18" s="182"/>
      <c r="B18" s="198" t="s">
        <v>178</v>
      </c>
      <c r="C18" s="199"/>
      <c r="D18" s="199"/>
      <c r="E18" s="199"/>
      <c r="F18" s="199"/>
      <c r="G18" s="200"/>
    </row>
    <row r="19" spans="1:7" ht="37.5" customHeight="1" x14ac:dyDescent="0.25">
      <c r="A19" s="197"/>
      <c r="B19" s="198" t="s">
        <v>401</v>
      </c>
      <c r="C19" s="199"/>
      <c r="D19" s="199"/>
      <c r="E19" s="199"/>
      <c r="F19" s="199"/>
      <c r="G19" s="200"/>
    </row>
    <row r="20" spans="1:7" ht="33" customHeight="1" x14ac:dyDescent="0.25">
      <c r="A20" s="167"/>
      <c r="B20" s="198" t="s">
        <v>179</v>
      </c>
      <c r="C20" s="210"/>
      <c r="D20" s="210"/>
      <c r="E20" s="210"/>
      <c r="F20" s="210"/>
      <c r="G20" s="211"/>
    </row>
    <row r="21" spans="1:7" ht="68.25" customHeight="1" x14ac:dyDescent="0.25">
      <c r="A21" s="55" t="s">
        <v>160</v>
      </c>
      <c r="B21" s="214" t="s">
        <v>171</v>
      </c>
      <c r="C21" s="215"/>
      <c r="D21" s="215"/>
      <c r="E21" s="215"/>
      <c r="F21" s="215"/>
      <c r="G21" s="216"/>
    </row>
    <row r="22" spans="1:7" s="8" customFormat="1" ht="36.75" customHeight="1" x14ac:dyDescent="0.25">
      <c r="A22" s="19"/>
      <c r="B22" s="21" t="s">
        <v>149</v>
      </c>
      <c r="C22" s="168" t="s">
        <v>146</v>
      </c>
      <c r="D22" s="168" t="s">
        <v>151</v>
      </c>
      <c r="E22" s="168" t="s">
        <v>152</v>
      </c>
      <c r="F22" s="168" t="s">
        <v>153</v>
      </c>
      <c r="G22" s="169" t="s">
        <v>154</v>
      </c>
    </row>
    <row r="23" spans="1:7" s="8" customFormat="1" ht="37.5" x14ac:dyDescent="0.25">
      <c r="A23" s="24" t="s">
        <v>148</v>
      </c>
      <c r="B23" s="25">
        <f>SUM(C23:G23)</f>
        <v>12848881.710000001</v>
      </c>
      <c r="C23" s="26">
        <f>SUM(C24:C27)</f>
        <v>2654029.8099999996</v>
      </c>
      <c r="D23" s="26">
        <f>SUM(D24:D27)</f>
        <v>2516079.5</v>
      </c>
      <c r="E23" s="26">
        <f>SUM(E24:E27)</f>
        <v>2563155</v>
      </c>
      <c r="F23" s="26">
        <f>SUM(F24:F27)</f>
        <v>2558493.7000000002</v>
      </c>
      <c r="G23" s="27">
        <f>SUM(G24:G27)</f>
        <v>2557123.7000000002</v>
      </c>
    </row>
    <row r="24" spans="1:7" s="8" customFormat="1" ht="65.25" customHeight="1" x14ac:dyDescent="0.25">
      <c r="A24" s="28" t="s">
        <v>163</v>
      </c>
      <c r="B24" s="25">
        <f>SUM(C24:G24)</f>
        <v>4700809.53</v>
      </c>
      <c r="C24" s="26">
        <f>'ПАСПОРТ Подпрограммы 1'!C19+'ПАСПОРТ Подпрограммы 2'!C18+'Паспорт Подпрограммы 4'!C17+255659.4</f>
        <v>926056.63</v>
      </c>
      <c r="D24" s="26">
        <f>'ПАСПОРТ Подпрограммы 1'!D19+'ПАСПОРТ Подпрограммы 2'!D18+251872.4+'Паспорт Подпрограммы 4'!D17</f>
        <v>910296.5</v>
      </c>
      <c r="E24" s="26">
        <f>'ПАСПОРТ Подпрограммы 1'!E19+'ПАСПОРТ Подпрограммы 2'!E18+262773.6+'Паспорт Подпрограммы 4'!E17</f>
        <v>958383</v>
      </c>
      <c r="F24" s="26">
        <f>'ПАСПОРТ Подпрограммы 1'!F19+'ПАСПОРТ Подпрограммы 2'!F18+258112.3+'Паспорт Подпрограммы 4'!F17</f>
        <v>953721.70000000007</v>
      </c>
      <c r="G24" s="27">
        <f>'ПАСПОРТ Подпрограммы 1'!G19+'ПАСПОРТ Подпрограммы 2'!G18+256742.3+'Паспорт Подпрограммы 4'!G17</f>
        <v>952351.70000000007</v>
      </c>
    </row>
    <row r="25" spans="1:7" s="8" customFormat="1" ht="45.75" customHeight="1" x14ac:dyDescent="0.25">
      <c r="A25" s="28" t="s">
        <v>164</v>
      </c>
      <c r="B25" s="25">
        <f>SUM(C25:G25)</f>
        <v>8132596.0899999999</v>
      </c>
      <c r="C25" s="26">
        <f>'ПАСПОРТ Подпрограммы 1'!C20+'ПАСПОРТ Подпрограммы 2'!C20+'Паспорт Подпрограммы 4'!C19</f>
        <v>1712497.0899999999</v>
      </c>
      <c r="D25" s="26">
        <v>1605783</v>
      </c>
      <c r="E25" s="26">
        <v>1604772</v>
      </c>
      <c r="F25" s="26">
        <v>1604772</v>
      </c>
      <c r="G25" s="27">
        <v>1604772</v>
      </c>
    </row>
    <row r="26" spans="1:7" s="8" customFormat="1" ht="45.75" customHeight="1" x14ac:dyDescent="0.25">
      <c r="A26" s="28" t="s">
        <v>364</v>
      </c>
      <c r="B26" s="25">
        <f>SUM(C26:G26)</f>
        <v>10892.09</v>
      </c>
      <c r="C26" s="26">
        <f>'ПАСПОРТ Подпрограммы 1'!C21</f>
        <v>10892.09</v>
      </c>
      <c r="D26" s="26"/>
      <c r="E26" s="26"/>
      <c r="F26" s="26"/>
      <c r="G26" s="27"/>
    </row>
    <row r="27" spans="1:7" s="8" customFormat="1" ht="28.5" customHeight="1" x14ac:dyDescent="0.25">
      <c r="A27" s="28" t="s">
        <v>144</v>
      </c>
      <c r="B27" s="25">
        <f>SUM(C27:G27)</f>
        <v>4584</v>
      </c>
      <c r="C27" s="26">
        <f>'ПАСПОРТ Подпрограммы 2'!C21+1189</f>
        <v>4584</v>
      </c>
      <c r="D27" s="29"/>
      <c r="E27" s="29"/>
      <c r="F27" s="29"/>
      <c r="G27" s="30"/>
    </row>
    <row r="28" spans="1:7" ht="49.5" customHeight="1" x14ac:dyDescent="0.25">
      <c r="A28" s="182" t="s">
        <v>145</v>
      </c>
      <c r="B28" s="184" t="s">
        <v>223</v>
      </c>
      <c r="C28" s="185"/>
      <c r="D28" s="185"/>
      <c r="E28" s="185"/>
      <c r="F28" s="185"/>
      <c r="G28" s="186"/>
    </row>
    <row r="29" spans="1:7" ht="56.25" customHeight="1" x14ac:dyDescent="0.25">
      <c r="A29" s="182"/>
      <c r="B29" s="187" t="s">
        <v>126</v>
      </c>
      <c r="C29" s="188"/>
      <c r="D29" s="188"/>
      <c r="E29" s="188"/>
      <c r="F29" s="188"/>
      <c r="G29" s="189"/>
    </row>
    <row r="30" spans="1:7" ht="51.75" customHeight="1" x14ac:dyDescent="0.25">
      <c r="A30" s="182"/>
      <c r="B30" s="187" t="s">
        <v>193</v>
      </c>
      <c r="C30" s="188"/>
      <c r="D30" s="188"/>
      <c r="E30" s="188"/>
      <c r="F30" s="188"/>
      <c r="G30" s="189"/>
    </row>
    <row r="31" spans="1:7" ht="38.25" customHeight="1" x14ac:dyDescent="0.25">
      <c r="A31" s="182"/>
      <c r="B31" s="193" t="s">
        <v>127</v>
      </c>
      <c r="C31" s="194"/>
      <c r="D31" s="194"/>
      <c r="E31" s="194"/>
      <c r="F31" s="194"/>
      <c r="G31" s="195"/>
    </row>
    <row r="32" spans="1:7" ht="58.5" customHeight="1" x14ac:dyDescent="0.25">
      <c r="A32" s="182"/>
      <c r="B32" s="193" t="s">
        <v>128</v>
      </c>
      <c r="C32" s="194"/>
      <c r="D32" s="194"/>
      <c r="E32" s="194"/>
      <c r="F32" s="194"/>
      <c r="G32" s="195"/>
    </row>
    <row r="33" spans="1:7" ht="48.75" customHeight="1" thickBot="1" x14ac:dyDescent="0.3">
      <c r="A33" s="183"/>
      <c r="B33" s="190" t="s">
        <v>236</v>
      </c>
      <c r="C33" s="191"/>
      <c r="D33" s="191"/>
      <c r="E33" s="191"/>
      <c r="F33" s="191"/>
      <c r="G33" s="192"/>
    </row>
  </sheetData>
  <mergeCells count="28">
    <mergeCell ref="A3:G3"/>
    <mergeCell ref="B11:G11"/>
    <mergeCell ref="B12:G12"/>
    <mergeCell ref="F1:G1"/>
    <mergeCell ref="B8:G8"/>
    <mergeCell ref="B20:G20"/>
    <mergeCell ref="B31:G31"/>
    <mergeCell ref="B15:G15"/>
    <mergeCell ref="B14:G14"/>
    <mergeCell ref="B21:G21"/>
    <mergeCell ref="B16:G16"/>
    <mergeCell ref="A17:A19"/>
    <mergeCell ref="B17:G17"/>
    <mergeCell ref="B18:G18"/>
    <mergeCell ref="B19:G19"/>
    <mergeCell ref="A4:G4"/>
    <mergeCell ref="A6:G6"/>
    <mergeCell ref="A10:A13"/>
    <mergeCell ref="B9:G9"/>
    <mergeCell ref="B13:G13"/>
    <mergeCell ref="B10:G10"/>
    <mergeCell ref="B5:C5"/>
    <mergeCell ref="A28:A33"/>
    <mergeCell ref="B28:G28"/>
    <mergeCell ref="B29:G29"/>
    <mergeCell ref="B30:G30"/>
    <mergeCell ref="B33:G33"/>
    <mergeCell ref="B32:G32"/>
  </mergeCells>
  <phoneticPr fontId="8" type="noConversion"/>
  <pageMargins left="0.51181102362204722" right="0.11811023622047245" top="0.35433070866141736" bottom="0.35433070866141736" header="0.31496062992125984" footer="0.31496062992125984"/>
  <pageSetup paperSize="9" scale="5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zoomScale="75" zoomScaleNormal="75" workbookViewId="0">
      <selection activeCell="B20" sqref="B20"/>
    </sheetView>
  </sheetViews>
  <sheetFormatPr defaultColWidth="9" defaultRowHeight="15.75" x14ac:dyDescent="0.25"/>
  <cols>
    <col min="1" max="1" width="5" style="1" customWidth="1"/>
    <col min="2" max="2" width="66.625" style="4" customWidth="1"/>
    <col min="3" max="3" width="18.5" style="4" customWidth="1"/>
    <col min="4" max="4" width="16.375" style="4" customWidth="1"/>
    <col min="5" max="16384" width="9" style="4"/>
  </cols>
  <sheetData>
    <row r="1" spans="1:4" ht="81" customHeight="1" x14ac:dyDescent="0.25">
      <c r="C1" s="256" t="s">
        <v>428</v>
      </c>
      <c r="D1" s="256"/>
    </row>
    <row r="2" spans="1:4" x14ac:dyDescent="0.25">
      <c r="A2" s="82"/>
      <c r="B2" s="82"/>
      <c r="C2" s="297" t="s">
        <v>256</v>
      </c>
      <c r="D2" s="298"/>
    </row>
    <row r="3" spans="1:4" ht="18.75" customHeight="1" x14ac:dyDescent="0.25">
      <c r="A3" s="5"/>
      <c r="B3" s="2"/>
      <c r="C3" s="297" t="s">
        <v>114</v>
      </c>
      <c r="D3" s="298"/>
    </row>
    <row r="4" spans="1:4" ht="17.25" customHeight="1" x14ac:dyDescent="0.25">
      <c r="B4" s="209" t="s">
        <v>2</v>
      </c>
      <c r="C4" s="209"/>
      <c r="D4" s="209"/>
    </row>
    <row r="5" spans="1:4" ht="42.75" customHeight="1" x14ac:dyDescent="0.25">
      <c r="B5" s="209"/>
      <c r="C5" s="209"/>
      <c r="D5" s="209"/>
    </row>
    <row r="6" spans="1:4" s="3" customFormat="1" ht="18.75" x14ac:dyDescent="0.25">
      <c r="A6" s="14"/>
      <c r="B6" s="40"/>
      <c r="C6" s="40"/>
      <c r="D6" s="40"/>
    </row>
    <row r="7" spans="1:4" s="3" customFormat="1" ht="35.25" customHeight="1" x14ac:dyDescent="0.25">
      <c r="A7" s="261" t="s">
        <v>130</v>
      </c>
      <c r="B7" s="237" t="s">
        <v>108</v>
      </c>
      <c r="C7" s="237" t="s">
        <v>111</v>
      </c>
      <c r="D7" s="237" t="s">
        <v>110</v>
      </c>
    </row>
    <row r="8" spans="1:4" s="3" customFormat="1" ht="36.75" customHeight="1" x14ac:dyDescent="0.25">
      <c r="A8" s="261"/>
      <c r="B8" s="237"/>
      <c r="C8" s="237"/>
      <c r="D8" s="237"/>
    </row>
    <row r="9" spans="1:4" s="3" customFormat="1" ht="37.5" customHeight="1" x14ac:dyDescent="0.25">
      <c r="A9" s="261"/>
      <c r="B9" s="237"/>
      <c r="C9" s="237"/>
      <c r="D9" s="237"/>
    </row>
    <row r="10" spans="1:4" s="3" customFormat="1" ht="21.75" customHeight="1" x14ac:dyDescent="0.25">
      <c r="A10" s="41">
        <v>1</v>
      </c>
      <c r="B10" s="22">
        <v>2</v>
      </c>
      <c r="C10" s="22">
        <v>3</v>
      </c>
      <c r="D10" s="22">
        <v>4</v>
      </c>
    </row>
    <row r="11" spans="1:4" s="13" customFormat="1" ht="37.5" x14ac:dyDescent="0.25">
      <c r="A11" s="83">
        <v>1</v>
      </c>
      <c r="B11" s="46" t="s">
        <v>3</v>
      </c>
      <c r="C11" s="114">
        <v>395.8</v>
      </c>
      <c r="D11" s="22" t="s">
        <v>188</v>
      </c>
    </row>
    <row r="12" spans="1:4" s="13" customFormat="1" ht="56.25" x14ac:dyDescent="0.25">
      <c r="A12" s="83">
        <v>2</v>
      </c>
      <c r="B12" s="46" t="s">
        <v>429</v>
      </c>
      <c r="C12" s="114">
        <v>4240.5</v>
      </c>
      <c r="D12" s="177" t="s">
        <v>188</v>
      </c>
    </row>
    <row r="13" spans="1:4" s="13" customFormat="1" ht="37.5" x14ac:dyDescent="0.25">
      <c r="A13" s="83">
        <v>3</v>
      </c>
      <c r="B13" s="46" t="s">
        <v>370</v>
      </c>
      <c r="C13" s="114">
        <v>564.63</v>
      </c>
      <c r="D13" s="144" t="s">
        <v>188</v>
      </c>
    </row>
    <row r="14" spans="1:4" s="13" customFormat="1" ht="37.5" x14ac:dyDescent="0.25">
      <c r="A14" s="83">
        <v>4</v>
      </c>
      <c r="B14" s="46" t="s">
        <v>369</v>
      </c>
      <c r="C14" s="114">
        <f>100-6.51</f>
        <v>93.49</v>
      </c>
      <c r="D14" s="143" t="s">
        <v>188</v>
      </c>
    </row>
    <row r="15" spans="1:4" s="13" customFormat="1" ht="56.25" x14ac:dyDescent="0.25">
      <c r="A15" s="83">
        <v>5</v>
      </c>
      <c r="B15" s="46" t="s">
        <v>433</v>
      </c>
      <c r="C15" s="114">
        <v>64.47</v>
      </c>
      <c r="D15" s="157" t="s">
        <v>188</v>
      </c>
    </row>
    <row r="16" spans="1:4" s="13" customFormat="1" ht="56.25" x14ac:dyDescent="0.25">
      <c r="A16" s="83">
        <v>6</v>
      </c>
      <c r="B16" s="46" t="s">
        <v>434</v>
      </c>
      <c r="C16" s="114">
        <v>73.569999999999993</v>
      </c>
      <c r="D16" s="157" t="s">
        <v>188</v>
      </c>
    </row>
    <row r="17" spans="1:4" s="13" customFormat="1" ht="60" customHeight="1" x14ac:dyDescent="0.25">
      <c r="A17" s="83">
        <v>7</v>
      </c>
      <c r="B17" s="46" t="s">
        <v>435</v>
      </c>
      <c r="C17" s="114">
        <v>62.15</v>
      </c>
      <c r="D17" s="157" t="s">
        <v>188</v>
      </c>
    </row>
    <row r="18" spans="1:4" s="13" customFormat="1" ht="41.25" customHeight="1" x14ac:dyDescent="0.25">
      <c r="A18" s="83">
        <v>8</v>
      </c>
      <c r="B18" s="46" t="s">
        <v>388</v>
      </c>
      <c r="C18" s="114">
        <v>62.95</v>
      </c>
      <c r="D18" s="157" t="s">
        <v>188</v>
      </c>
    </row>
    <row r="19" spans="1:4" ht="18.75" x14ac:dyDescent="0.25">
      <c r="A19" s="50"/>
      <c r="B19" s="46" t="s">
        <v>115</v>
      </c>
      <c r="C19" s="114">
        <f>SUM(C11:C18)</f>
        <v>5557.5599999999995</v>
      </c>
      <c r="D19" s="22"/>
    </row>
    <row r="20" spans="1:4" s="116" customFormat="1" ht="18.75" x14ac:dyDescent="0.25">
      <c r="A20" s="115"/>
      <c r="C20" s="117"/>
      <c r="D20" s="118"/>
    </row>
    <row r="21" spans="1:4" s="116" customFormat="1" ht="18.75" x14ac:dyDescent="0.25">
      <c r="A21" s="115"/>
      <c r="C21" s="117"/>
      <c r="D21" s="118"/>
    </row>
    <row r="22" spans="1:4" s="116" customFormat="1" ht="18.75" x14ac:dyDescent="0.25">
      <c r="A22" s="115"/>
      <c r="C22" s="117"/>
      <c r="D22" s="118"/>
    </row>
    <row r="23" spans="1:4" s="116" customFormat="1" ht="18.75" x14ac:dyDescent="0.25">
      <c r="A23" s="115"/>
      <c r="C23" s="117"/>
    </row>
    <row r="24" spans="1:4" s="116" customFormat="1" ht="18.75" x14ac:dyDescent="0.25">
      <c r="A24" s="115"/>
      <c r="C24" s="117"/>
    </row>
    <row r="25" spans="1:4" s="116" customFormat="1" ht="18.75" x14ac:dyDescent="0.25">
      <c r="A25" s="115"/>
      <c r="C25" s="117"/>
    </row>
    <row r="26" spans="1:4" s="116" customFormat="1" ht="18.75" x14ac:dyDescent="0.25">
      <c r="A26" s="115"/>
      <c r="C26" s="117"/>
    </row>
    <row r="27" spans="1:4" s="116" customFormat="1" ht="18.75" x14ac:dyDescent="0.25">
      <c r="A27" s="115"/>
      <c r="C27" s="117"/>
    </row>
    <row r="28" spans="1:4" s="116" customFormat="1" ht="18.75" x14ac:dyDescent="0.25">
      <c r="A28" s="115"/>
      <c r="C28" s="117"/>
    </row>
    <row r="29" spans="1:4" s="116" customFormat="1" ht="18.75" x14ac:dyDescent="0.25">
      <c r="A29" s="115"/>
      <c r="C29" s="117"/>
    </row>
    <row r="30" spans="1:4" s="116" customFormat="1" ht="18.75" x14ac:dyDescent="0.25">
      <c r="A30" s="115"/>
      <c r="C30" s="117"/>
    </row>
    <row r="31" spans="1:4" s="116" customFormat="1" ht="18.75" x14ac:dyDescent="0.25">
      <c r="A31" s="115"/>
      <c r="C31" s="117"/>
    </row>
    <row r="32" spans="1:4" s="116" customFormat="1" ht="18.75" x14ac:dyDescent="0.25">
      <c r="A32" s="115"/>
      <c r="C32" s="117"/>
    </row>
    <row r="33" spans="1:3" s="116" customFormat="1" ht="18.75" x14ac:dyDescent="0.25">
      <c r="A33" s="115"/>
      <c r="C33" s="117"/>
    </row>
    <row r="34" spans="1:3" s="116" customFormat="1" ht="18.75" x14ac:dyDescent="0.25">
      <c r="A34" s="115"/>
      <c r="C34" s="117"/>
    </row>
    <row r="35" spans="1:3" s="116" customFormat="1" ht="18.75" x14ac:dyDescent="0.25">
      <c r="A35" s="115"/>
      <c r="C35" s="117"/>
    </row>
    <row r="36" spans="1:3" s="116" customFormat="1" ht="18.75" x14ac:dyDescent="0.25">
      <c r="A36" s="115"/>
      <c r="C36" s="117"/>
    </row>
    <row r="37" spans="1:3" s="116" customFormat="1" ht="18.75" x14ac:dyDescent="0.25">
      <c r="A37" s="115"/>
      <c r="C37" s="117"/>
    </row>
    <row r="38" spans="1:3" s="116" customFormat="1" ht="18.75" x14ac:dyDescent="0.25">
      <c r="A38" s="115"/>
      <c r="C38" s="117"/>
    </row>
    <row r="39" spans="1:3" s="116" customFormat="1" ht="18.75" x14ac:dyDescent="0.25">
      <c r="A39" s="115"/>
      <c r="C39" s="117"/>
    </row>
    <row r="40" spans="1:3" s="116" customFormat="1" ht="18.75" x14ac:dyDescent="0.25">
      <c r="A40" s="115"/>
      <c r="C40" s="117"/>
    </row>
    <row r="41" spans="1:3" s="116" customFormat="1" ht="18.75" x14ac:dyDescent="0.25">
      <c r="A41" s="115"/>
      <c r="C41" s="117"/>
    </row>
    <row r="42" spans="1:3" s="116" customFormat="1" ht="18.75" x14ac:dyDescent="0.25">
      <c r="A42" s="115"/>
      <c r="C42" s="117"/>
    </row>
    <row r="43" spans="1:3" s="116" customFormat="1" ht="18.75" x14ac:dyDescent="0.25">
      <c r="A43" s="115"/>
      <c r="C43" s="117"/>
    </row>
    <row r="44" spans="1:3" s="116" customFormat="1" ht="18.75" x14ac:dyDescent="0.25">
      <c r="A44" s="115"/>
      <c r="C44" s="117"/>
    </row>
    <row r="45" spans="1:3" s="116" customFormat="1" ht="18.75" x14ac:dyDescent="0.25">
      <c r="A45" s="115"/>
      <c r="C45" s="117"/>
    </row>
    <row r="46" spans="1:3" s="116" customFormat="1" x14ac:dyDescent="0.25">
      <c r="A46" s="119"/>
    </row>
    <row r="47" spans="1:3" s="116" customFormat="1" x14ac:dyDescent="0.25">
      <c r="A47" s="119"/>
    </row>
  </sheetData>
  <mergeCells count="8">
    <mergeCell ref="A7:A9"/>
    <mergeCell ref="B7:B9"/>
    <mergeCell ref="C7:C9"/>
    <mergeCell ref="D7:D9"/>
    <mergeCell ref="C1:D1"/>
    <mergeCell ref="C2:D2"/>
    <mergeCell ref="C3:D3"/>
    <mergeCell ref="B4:D5"/>
  </mergeCells>
  <phoneticPr fontId="8" type="noConversion"/>
  <pageMargins left="0.70866141732283472" right="0.31496062992125984" top="0.35433070866141736" bottom="0.35433070866141736" header="0.31496062992125984" footer="0.31496062992125984"/>
  <pageSetup paperSize="9" scale="7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75" zoomScaleNormal="75" workbookViewId="0">
      <selection activeCell="F2" sqref="F2:H2"/>
    </sheetView>
  </sheetViews>
  <sheetFormatPr defaultColWidth="9" defaultRowHeight="15.75" x14ac:dyDescent="0.25"/>
  <cols>
    <col min="1" max="1" width="30.125" style="10" customWidth="1"/>
    <col min="2" max="2" width="20.125" style="10" customWidth="1"/>
    <col min="3" max="3" width="13.5" style="10" customWidth="1"/>
    <col min="4" max="4" width="11.75" style="10" customWidth="1"/>
    <col min="5" max="5" width="11.875" style="10" customWidth="1"/>
    <col min="6" max="6" width="13.375" style="10" customWidth="1"/>
    <col min="7" max="7" width="12.375" style="10" customWidth="1"/>
    <col min="8" max="16384" width="9" style="10"/>
  </cols>
  <sheetData>
    <row r="1" spans="1:12" ht="81.75" customHeight="1" x14ac:dyDescent="0.25">
      <c r="F1" s="228" t="s">
        <v>448</v>
      </c>
      <c r="G1" s="218"/>
      <c r="H1" s="218"/>
    </row>
    <row r="2" spans="1:12" ht="19.5" x14ac:dyDescent="0.3">
      <c r="A2" s="16"/>
      <c r="B2" s="15"/>
      <c r="C2" s="15"/>
      <c r="D2" s="15"/>
      <c r="E2" s="15"/>
      <c r="F2" s="228" t="s">
        <v>4</v>
      </c>
      <c r="G2" s="228"/>
      <c r="H2" s="228"/>
    </row>
    <row r="3" spans="1:12" ht="70.5" customHeight="1" x14ac:dyDescent="0.3">
      <c r="A3" s="16"/>
      <c r="B3" s="15"/>
      <c r="C3" s="15"/>
      <c r="D3" s="15"/>
      <c r="E3" s="15"/>
      <c r="F3" s="233" t="s">
        <v>119</v>
      </c>
      <c r="G3" s="233"/>
      <c r="H3" s="233"/>
    </row>
    <row r="4" spans="1:12" ht="18.75" x14ac:dyDescent="0.3">
      <c r="A4" s="217" t="s">
        <v>5</v>
      </c>
      <c r="B4" s="217"/>
      <c r="C4" s="217"/>
      <c r="D4" s="217"/>
      <c r="E4" s="217"/>
      <c r="F4" s="217"/>
      <c r="G4" s="217"/>
      <c r="H4" s="15"/>
    </row>
    <row r="5" spans="1:12" ht="18.75" x14ac:dyDescent="0.25">
      <c r="A5" s="209" t="s">
        <v>6</v>
      </c>
      <c r="B5" s="209"/>
      <c r="C5" s="209"/>
      <c r="D5" s="209"/>
      <c r="E5" s="209"/>
      <c r="F5" s="209"/>
      <c r="G5" s="209"/>
      <c r="H5" s="38"/>
      <c r="I5" s="2"/>
      <c r="J5" s="2"/>
      <c r="K5" s="2"/>
      <c r="L5" s="2"/>
    </row>
    <row r="6" spans="1:12" ht="18.75" x14ac:dyDescent="0.25">
      <c r="A6" s="209"/>
      <c r="B6" s="209"/>
      <c r="C6" s="209"/>
      <c r="D6" s="209"/>
      <c r="E6" s="209"/>
      <c r="F6" s="209"/>
      <c r="G6" s="209"/>
      <c r="H6" s="38"/>
      <c r="I6" s="2"/>
      <c r="J6" s="2"/>
      <c r="K6" s="2"/>
      <c r="L6" s="2"/>
    </row>
    <row r="7" spans="1:12" ht="18.75" x14ac:dyDescent="0.3">
      <c r="A7" s="202" t="s">
        <v>7</v>
      </c>
      <c r="B7" s="202"/>
      <c r="C7" s="202"/>
      <c r="D7" s="202"/>
      <c r="E7" s="202"/>
      <c r="F7" s="202"/>
      <c r="G7" s="202"/>
      <c r="H7" s="15"/>
    </row>
    <row r="8" spans="1:12" ht="19.5" thickBot="1" x14ac:dyDescent="0.35">
      <c r="A8" s="17"/>
      <c r="B8" s="15"/>
      <c r="C8" s="15"/>
      <c r="D8" s="15"/>
      <c r="E8" s="15"/>
      <c r="F8" s="15"/>
      <c r="G8" s="15"/>
      <c r="H8" s="15"/>
    </row>
    <row r="9" spans="1:12" ht="37.5" x14ac:dyDescent="0.3">
      <c r="A9" s="18" t="s">
        <v>170</v>
      </c>
      <c r="B9" s="229" t="s">
        <v>6</v>
      </c>
      <c r="C9" s="229"/>
      <c r="D9" s="229"/>
      <c r="E9" s="229"/>
      <c r="F9" s="229"/>
      <c r="G9" s="230"/>
      <c r="H9" s="15"/>
    </row>
    <row r="10" spans="1:12" ht="48" customHeight="1" x14ac:dyDescent="0.3">
      <c r="A10" s="19" t="s">
        <v>240</v>
      </c>
      <c r="B10" s="299" t="s">
        <v>8</v>
      </c>
      <c r="C10" s="299"/>
      <c r="D10" s="299"/>
      <c r="E10" s="299"/>
      <c r="F10" s="299"/>
      <c r="G10" s="300"/>
      <c r="H10" s="15"/>
    </row>
    <row r="11" spans="1:12" ht="51" customHeight="1" x14ac:dyDescent="0.3">
      <c r="A11" s="20" t="s">
        <v>9</v>
      </c>
      <c r="B11" s="223" t="s">
        <v>10</v>
      </c>
      <c r="C11" s="223"/>
      <c r="D11" s="223"/>
      <c r="E11" s="223"/>
      <c r="F11" s="223"/>
      <c r="G11" s="224"/>
      <c r="H11" s="15"/>
    </row>
    <row r="12" spans="1:12" ht="37.5" x14ac:dyDescent="0.3">
      <c r="A12" s="20" t="s">
        <v>166</v>
      </c>
      <c r="B12" s="223" t="s">
        <v>241</v>
      </c>
      <c r="C12" s="223"/>
      <c r="D12" s="223"/>
      <c r="E12" s="223"/>
      <c r="F12" s="223"/>
      <c r="G12" s="224"/>
      <c r="H12" s="15"/>
    </row>
    <row r="13" spans="1:12" ht="37.5" x14ac:dyDescent="0.3">
      <c r="A13" s="20" t="s">
        <v>167</v>
      </c>
      <c r="B13" s="237" t="s">
        <v>150</v>
      </c>
      <c r="C13" s="237"/>
      <c r="D13" s="237"/>
      <c r="E13" s="237"/>
      <c r="F13" s="237"/>
      <c r="G13" s="238"/>
      <c r="H13" s="15"/>
    </row>
    <row r="14" spans="1:12" ht="56.25" x14ac:dyDescent="0.3">
      <c r="A14" s="19" t="s">
        <v>168</v>
      </c>
      <c r="B14" s="231" t="s">
        <v>171</v>
      </c>
      <c r="C14" s="231"/>
      <c r="D14" s="231"/>
      <c r="E14" s="231"/>
      <c r="F14" s="231"/>
      <c r="G14" s="232"/>
      <c r="H14" s="15"/>
    </row>
    <row r="15" spans="1:12" s="8" customFormat="1" ht="30.75" customHeight="1" x14ac:dyDescent="0.25">
      <c r="A15" s="19"/>
      <c r="B15" s="21" t="s">
        <v>149</v>
      </c>
      <c r="C15" s="22" t="s">
        <v>146</v>
      </c>
      <c r="D15" s="22" t="s">
        <v>151</v>
      </c>
      <c r="E15" s="22" t="s">
        <v>152</v>
      </c>
      <c r="F15" s="22" t="s">
        <v>153</v>
      </c>
      <c r="G15" s="23" t="s">
        <v>154</v>
      </c>
      <c r="H15" s="16"/>
    </row>
    <row r="16" spans="1:12" s="8" customFormat="1" ht="37.5" x14ac:dyDescent="0.25">
      <c r="A16" s="24" t="s">
        <v>148</v>
      </c>
      <c r="B16" s="25">
        <f>SUM(C16:G16)</f>
        <v>554184.9</v>
      </c>
      <c r="C16" s="26">
        <f>SUM(C17:C20)</f>
        <v>100853.29999999999</v>
      </c>
      <c r="D16" s="26">
        <f>SUM(D17:D20)</f>
        <v>113332.9</v>
      </c>
      <c r="E16" s="26">
        <f>SUM(E17:E20)</f>
        <v>113332.9</v>
      </c>
      <c r="F16" s="26">
        <f>SUM(F17:F20)</f>
        <v>113332.9</v>
      </c>
      <c r="G16" s="27">
        <f>SUM(G17:G20)</f>
        <v>113332.9</v>
      </c>
      <c r="H16" s="16"/>
    </row>
    <row r="17" spans="1:8" s="8" customFormat="1" ht="56.25" x14ac:dyDescent="0.25">
      <c r="A17" s="28" t="s">
        <v>163</v>
      </c>
      <c r="B17" s="120">
        <f>SUM(C17:G17)</f>
        <v>308936.89999999997</v>
      </c>
      <c r="C17" s="121">
        <f>'Приложение 1 к Подпрограмме 4'!F48</f>
        <v>62577.299999999996</v>
      </c>
      <c r="D17" s="121">
        <f>'Приложение 1 к Подпрограмме 4'!G48</f>
        <v>61589.899999999994</v>
      </c>
      <c r="E17" s="121">
        <f>'Приложение 1 к Подпрограмме 4'!H48</f>
        <v>61589.899999999994</v>
      </c>
      <c r="F17" s="121">
        <f>'Приложение 1 к Подпрограмме 4'!I48</f>
        <v>61589.899999999994</v>
      </c>
      <c r="G17" s="121">
        <f>'Приложение 1 к Подпрограмме 4'!J48</f>
        <v>61589.899999999994</v>
      </c>
      <c r="H17" s="16"/>
    </row>
    <row r="18" spans="1:8" s="8" customFormat="1" ht="37.5" x14ac:dyDescent="0.25">
      <c r="A18" s="28" t="s">
        <v>184</v>
      </c>
      <c r="B18" s="25">
        <f>SUM(C18:G18)</f>
        <v>0</v>
      </c>
      <c r="C18" s="26"/>
      <c r="D18" s="26"/>
      <c r="E18" s="26"/>
      <c r="F18" s="26"/>
      <c r="G18" s="27"/>
      <c r="H18" s="16"/>
    </row>
    <row r="19" spans="1:8" s="8" customFormat="1" ht="37.5" x14ac:dyDescent="0.25">
      <c r="A19" s="28" t="s">
        <v>164</v>
      </c>
      <c r="B19" s="25">
        <f>SUM(C19:G19)</f>
        <v>245248</v>
      </c>
      <c r="C19" s="26">
        <f>'Приложение 1 к Подпрограмме 4'!F47</f>
        <v>38276</v>
      </c>
      <c r="D19" s="26">
        <f>'Приложение 1 к Подпрограмме 4'!G47</f>
        <v>51743</v>
      </c>
      <c r="E19" s="26">
        <f>'Приложение 1 к Подпрограмме 4'!H47</f>
        <v>51743</v>
      </c>
      <c r="F19" s="26">
        <f>'Приложение 1 к Подпрограмме 4'!I47</f>
        <v>51743</v>
      </c>
      <c r="G19" s="26">
        <f>'Приложение 1 к Подпрограмме 4'!J47</f>
        <v>51743</v>
      </c>
      <c r="H19" s="16"/>
    </row>
    <row r="20" spans="1:8" s="8" customFormat="1" ht="22.5" customHeight="1" x14ac:dyDescent="0.25">
      <c r="A20" s="28" t="s">
        <v>144</v>
      </c>
      <c r="B20" s="25">
        <f>SUM(C20:G20)</f>
        <v>0</v>
      </c>
      <c r="C20" s="29"/>
      <c r="D20" s="29"/>
      <c r="E20" s="29"/>
      <c r="F20" s="29"/>
      <c r="G20" s="30"/>
      <c r="H20" s="16"/>
    </row>
    <row r="21" spans="1:8" ht="54" customHeight="1" x14ac:dyDescent="0.3">
      <c r="A21" s="225" t="s">
        <v>169</v>
      </c>
      <c r="B21" s="223" t="s">
        <v>11</v>
      </c>
      <c r="C21" s="223"/>
      <c r="D21" s="223"/>
      <c r="E21" s="223"/>
      <c r="F21" s="223"/>
      <c r="G21" s="224"/>
      <c r="H21" s="15"/>
    </row>
    <row r="22" spans="1:8" ht="81.75" customHeight="1" x14ac:dyDescent="0.3">
      <c r="A22" s="225"/>
      <c r="B22" s="223" t="s">
        <v>12</v>
      </c>
      <c r="C22" s="223"/>
      <c r="D22" s="223"/>
      <c r="E22" s="223"/>
      <c r="F22" s="223"/>
      <c r="G22" s="224"/>
      <c r="H22" s="15"/>
    </row>
    <row r="23" spans="1:8" ht="82.5" customHeight="1" thickBot="1" x14ac:dyDescent="0.35">
      <c r="A23" s="227"/>
      <c r="B23" s="235" t="s">
        <v>13</v>
      </c>
      <c r="C23" s="235"/>
      <c r="D23" s="235"/>
      <c r="E23" s="235"/>
      <c r="F23" s="235"/>
      <c r="G23" s="236"/>
      <c r="H23" s="15"/>
    </row>
  </sheetData>
  <mergeCells count="17">
    <mergeCell ref="B9:G9"/>
    <mergeCell ref="B10:G10"/>
    <mergeCell ref="B14:G14"/>
    <mergeCell ref="A21:A23"/>
    <mergeCell ref="B21:G21"/>
    <mergeCell ref="B22:G22"/>
    <mergeCell ref="B23:G23"/>
    <mergeCell ref="B11:G11"/>
    <mergeCell ref="B12:G12"/>
    <mergeCell ref="B13:G13"/>
    <mergeCell ref="A6:G6"/>
    <mergeCell ref="A7:G7"/>
    <mergeCell ref="F1:H1"/>
    <mergeCell ref="F2:H2"/>
    <mergeCell ref="F3:H3"/>
    <mergeCell ref="A4:G4"/>
    <mergeCell ref="A5:G5"/>
  </mergeCells>
  <phoneticPr fontId="8" type="noConversion"/>
  <pageMargins left="0.39370078740157483" right="0.15748031496062992" top="0.39370078740157483" bottom="0.39370078740157483" header="0.31496062992125984" footer="0.31496062992125984"/>
  <pageSetup paperSize="9" scale="7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topLeftCell="A7" zoomScale="75" zoomScaleNormal="75" workbookViewId="0">
      <selection activeCell="B16" sqref="B16:B17"/>
    </sheetView>
  </sheetViews>
  <sheetFormatPr defaultColWidth="9" defaultRowHeight="15.75" x14ac:dyDescent="0.25"/>
  <cols>
    <col min="1" max="1" width="7.75" style="1" customWidth="1"/>
    <col min="2" max="2" width="51.125" style="4" customWidth="1"/>
    <col min="3" max="3" width="20.125" style="1" customWidth="1"/>
    <col min="4" max="4" width="20.75" style="1" customWidth="1"/>
    <col min="5" max="5" width="13.375" style="4" customWidth="1"/>
    <col min="6" max="6" width="12.625" style="4" customWidth="1"/>
    <col min="7" max="7" width="11.5" style="4" customWidth="1"/>
    <col min="8" max="8" width="12.125" style="4" customWidth="1"/>
    <col min="9" max="10" width="11.5" style="4" customWidth="1"/>
    <col min="11" max="11" width="17" style="4" customWidth="1"/>
    <col min="12" max="16384" width="9" style="4"/>
  </cols>
  <sheetData>
    <row r="1" spans="1:14" ht="102.75" customHeight="1" x14ac:dyDescent="0.25">
      <c r="J1" s="256" t="s">
        <v>449</v>
      </c>
      <c r="K1" s="256"/>
    </row>
    <row r="2" spans="1:14" x14ac:dyDescent="0.25">
      <c r="A2" s="260" t="s">
        <v>14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4" ht="18.75" customHeight="1" x14ac:dyDescent="0.25">
      <c r="A3" s="5"/>
      <c r="B3" s="2"/>
      <c r="C3" s="2"/>
      <c r="D3" s="2"/>
      <c r="E3" s="2"/>
      <c r="F3" s="233" t="s">
        <v>15</v>
      </c>
      <c r="G3" s="233"/>
      <c r="H3" s="233"/>
      <c r="I3" s="233"/>
      <c r="J3" s="233"/>
      <c r="K3" s="233"/>
    </row>
    <row r="4" spans="1:14" ht="24" customHeight="1" x14ac:dyDescent="0.25">
      <c r="B4" s="7"/>
      <c r="C4" s="7"/>
      <c r="D4" s="7"/>
      <c r="E4" s="7"/>
      <c r="F4" s="6"/>
      <c r="G4" s="6"/>
      <c r="H4" s="6"/>
      <c r="I4" s="6"/>
      <c r="J4" s="6"/>
      <c r="K4" s="6"/>
    </row>
    <row r="5" spans="1:14" ht="22.5" customHeight="1" x14ac:dyDescent="0.25">
      <c r="A5" s="31"/>
      <c r="B5" s="122"/>
      <c r="C5" s="122"/>
      <c r="D5" s="122"/>
      <c r="E5" s="122"/>
      <c r="F5" s="123"/>
      <c r="G5" s="123"/>
      <c r="H5" s="123"/>
      <c r="I5" s="123"/>
      <c r="J5" s="123"/>
      <c r="K5" s="123"/>
    </row>
    <row r="6" spans="1:14" s="3" customFormat="1" ht="30.75" customHeight="1" x14ac:dyDescent="0.25">
      <c r="A6" s="302" t="s">
        <v>16</v>
      </c>
      <c r="B6" s="302"/>
      <c r="C6" s="302"/>
      <c r="D6" s="302"/>
      <c r="E6" s="302"/>
      <c r="F6" s="302"/>
      <c r="G6" s="302"/>
      <c r="H6" s="302"/>
      <c r="I6" s="302"/>
      <c r="J6" s="302"/>
      <c r="K6" s="302"/>
    </row>
    <row r="7" spans="1:14" s="10" customFormat="1" ht="37.5" customHeight="1" x14ac:dyDescent="0.3">
      <c r="A7" s="303" t="s">
        <v>17</v>
      </c>
      <c r="B7" s="303"/>
      <c r="C7" s="303"/>
      <c r="D7" s="303"/>
      <c r="E7" s="303"/>
      <c r="F7" s="303"/>
      <c r="G7" s="303"/>
      <c r="H7" s="303"/>
      <c r="I7" s="303"/>
      <c r="J7" s="303"/>
      <c r="K7" s="122"/>
      <c r="L7" s="2"/>
      <c r="M7" s="2"/>
      <c r="N7" s="2"/>
    </row>
    <row r="8" spans="1:14" s="10" customFormat="1" ht="18" customHeight="1" x14ac:dyDescent="0.25">
      <c r="A8" s="124"/>
      <c r="B8" s="301"/>
      <c r="C8" s="301"/>
      <c r="D8" s="301"/>
      <c r="E8" s="301"/>
      <c r="F8" s="301"/>
      <c r="G8" s="301"/>
      <c r="H8" s="301"/>
      <c r="I8" s="301"/>
      <c r="J8" s="122"/>
      <c r="K8" s="122"/>
      <c r="L8" s="2"/>
      <c r="M8" s="2"/>
      <c r="N8" s="2"/>
    </row>
    <row r="9" spans="1:14" s="3" customFormat="1" ht="18.75" x14ac:dyDescent="0.25">
      <c r="A9" s="31"/>
      <c r="B9" s="125"/>
      <c r="C9" s="31"/>
      <c r="D9" s="31"/>
      <c r="E9" s="125"/>
      <c r="F9" s="125"/>
      <c r="G9" s="125"/>
      <c r="H9" s="125"/>
      <c r="I9" s="125"/>
      <c r="J9" s="125"/>
      <c r="K9" s="125"/>
    </row>
    <row r="10" spans="1:14" s="3" customFormat="1" ht="35.25" customHeight="1" x14ac:dyDescent="0.25">
      <c r="A10" s="304" t="s">
        <v>130</v>
      </c>
      <c r="B10" s="294" t="s">
        <v>129</v>
      </c>
      <c r="C10" s="294" t="s">
        <v>131</v>
      </c>
      <c r="D10" s="294" t="s">
        <v>172</v>
      </c>
      <c r="E10" s="294" t="s">
        <v>18</v>
      </c>
      <c r="F10" s="294" t="s">
        <v>19</v>
      </c>
      <c r="G10" s="294"/>
      <c r="H10" s="294"/>
      <c r="I10" s="294"/>
      <c r="J10" s="294"/>
      <c r="K10" s="294" t="s">
        <v>174</v>
      </c>
    </row>
    <row r="11" spans="1:14" s="3" customFormat="1" ht="36.75" customHeight="1" x14ac:dyDescent="0.25">
      <c r="A11" s="304"/>
      <c r="B11" s="294"/>
      <c r="C11" s="294"/>
      <c r="D11" s="294"/>
      <c r="E11" s="294"/>
      <c r="F11" s="294"/>
      <c r="G11" s="294"/>
      <c r="H11" s="294"/>
      <c r="I11" s="294"/>
      <c r="J11" s="294"/>
      <c r="K11" s="294"/>
    </row>
    <row r="12" spans="1:14" s="3" customFormat="1" ht="63.75" customHeight="1" x14ac:dyDescent="0.25">
      <c r="A12" s="304"/>
      <c r="B12" s="294"/>
      <c r="C12" s="294"/>
      <c r="D12" s="294"/>
      <c r="E12" s="294"/>
      <c r="F12" s="97" t="s">
        <v>136</v>
      </c>
      <c r="G12" s="97" t="s">
        <v>155</v>
      </c>
      <c r="H12" s="97" t="s">
        <v>156</v>
      </c>
      <c r="I12" s="97" t="s">
        <v>157</v>
      </c>
      <c r="J12" s="97" t="s">
        <v>158</v>
      </c>
      <c r="K12" s="294"/>
    </row>
    <row r="13" spans="1:14" s="3" customFormat="1" ht="21.75" customHeight="1" x14ac:dyDescent="0.25">
      <c r="A13" s="126">
        <v>1</v>
      </c>
      <c r="B13" s="97">
        <v>2</v>
      </c>
      <c r="C13" s="97">
        <v>3</v>
      </c>
      <c r="D13" s="97">
        <v>4</v>
      </c>
      <c r="E13" s="97">
        <v>5</v>
      </c>
      <c r="F13" s="97">
        <v>6</v>
      </c>
      <c r="G13" s="97">
        <v>7</v>
      </c>
      <c r="H13" s="97">
        <v>8</v>
      </c>
      <c r="I13" s="97">
        <v>9</v>
      </c>
      <c r="J13" s="97">
        <v>10</v>
      </c>
      <c r="K13" s="97">
        <v>11</v>
      </c>
    </row>
    <row r="14" spans="1:14" s="11" customFormat="1" ht="53.25" customHeight="1" x14ac:dyDescent="0.25">
      <c r="A14" s="62"/>
      <c r="B14" s="296" t="s">
        <v>20</v>
      </c>
      <c r="C14" s="296"/>
      <c r="D14" s="296"/>
      <c r="E14" s="296"/>
      <c r="F14" s="296"/>
      <c r="G14" s="296"/>
      <c r="H14" s="296"/>
      <c r="I14" s="296"/>
      <c r="J14" s="296"/>
      <c r="K14" s="296"/>
    </row>
    <row r="15" spans="1:14" s="3" customFormat="1" ht="114" customHeight="1" x14ac:dyDescent="0.25">
      <c r="A15" s="59" t="s">
        <v>132</v>
      </c>
      <c r="B15" s="60" t="s">
        <v>21</v>
      </c>
      <c r="C15" s="127" t="s">
        <v>161</v>
      </c>
      <c r="D15" s="93" t="s">
        <v>22</v>
      </c>
      <c r="E15" s="128">
        <f t="shared" ref="E15:E25" si="0">SUM(F15:J15)</f>
        <v>172638.19999999998</v>
      </c>
      <c r="F15" s="128">
        <v>35020.6</v>
      </c>
      <c r="G15" s="128">
        <v>34404.400000000001</v>
      </c>
      <c r="H15" s="128">
        <v>34404.400000000001</v>
      </c>
      <c r="I15" s="128">
        <v>34404.400000000001</v>
      </c>
      <c r="J15" s="128">
        <v>34404.400000000001</v>
      </c>
      <c r="K15" s="59" t="s">
        <v>23</v>
      </c>
    </row>
    <row r="16" spans="1:14" s="3" customFormat="1" ht="71.25" customHeight="1" x14ac:dyDescent="0.25">
      <c r="A16" s="305" t="s">
        <v>219</v>
      </c>
      <c r="B16" s="295" t="s">
        <v>24</v>
      </c>
      <c r="C16" s="306" t="s">
        <v>162</v>
      </c>
      <c r="D16" s="93" t="s">
        <v>25</v>
      </c>
      <c r="E16" s="44">
        <f t="shared" si="0"/>
        <v>10295</v>
      </c>
      <c r="F16" s="44">
        <v>2059</v>
      </c>
      <c r="G16" s="44">
        <v>2059</v>
      </c>
      <c r="H16" s="44">
        <v>2059</v>
      </c>
      <c r="I16" s="44">
        <v>2059</v>
      </c>
      <c r="J16" s="44">
        <v>2059</v>
      </c>
      <c r="K16" s="22" t="s">
        <v>23</v>
      </c>
    </row>
    <row r="17" spans="1:11" s="3" customFormat="1" ht="56.25" x14ac:dyDescent="0.25">
      <c r="A17" s="280"/>
      <c r="B17" s="248"/>
      <c r="C17" s="307"/>
      <c r="D17" s="93" t="s">
        <v>26</v>
      </c>
      <c r="E17" s="44">
        <f t="shared" si="0"/>
        <v>234953</v>
      </c>
      <c r="F17" s="44">
        <v>36217</v>
      </c>
      <c r="G17" s="44">
        <v>49684</v>
      </c>
      <c r="H17" s="44">
        <v>49684</v>
      </c>
      <c r="I17" s="44">
        <v>49684</v>
      </c>
      <c r="J17" s="44">
        <v>49684</v>
      </c>
      <c r="K17" s="22" t="s">
        <v>23</v>
      </c>
    </row>
    <row r="18" spans="1:11" s="3" customFormat="1" ht="168.75" x14ac:dyDescent="0.25">
      <c r="A18" s="129" t="s">
        <v>195</v>
      </c>
      <c r="B18" s="60" t="s">
        <v>27</v>
      </c>
      <c r="C18" s="127" t="s">
        <v>161</v>
      </c>
      <c r="D18" s="93" t="s">
        <v>22</v>
      </c>
      <c r="E18" s="128">
        <f t="shared" si="0"/>
        <v>125242.70000000001</v>
      </c>
      <c r="F18" s="128">
        <f>24974.3+371.2</f>
        <v>25345.5</v>
      </c>
      <c r="G18" s="128">
        <v>24974.3</v>
      </c>
      <c r="H18" s="128">
        <v>24974.3</v>
      </c>
      <c r="I18" s="128">
        <v>24974.3</v>
      </c>
      <c r="J18" s="128">
        <v>24974.3</v>
      </c>
      <c r="K18" s="22" t="s">
        <v>57</v>
      </c>
    </row>
    <row r="19" spans="1:11" s="3" customFormat="1" ht="93.75" x14ac:dyDescent="0.25">
      <c r="A19" s="97" t="s">
        <v>200</v>
      </c>
      <c r="B19" s="130" t="s">
        <v>28</v>
      </c>
      <c r="C19" s="127" t="s">
        <v>161</v>
      </c>
      <c r="D19" s="93" t="s">
        <v>29</v>
      </c>
      <c r="E19" s="128">
        <f t="shared" si="0"/>
        <v>11056</v>
      </c>
      <c r="F19" s="128">
        <f>SUM(F20:F42)</f>
        <v>2211.1999999999998</v>
      </c>
      <c r="G19" s="128">
        <f>SUM(G20:G42)</f>
        <v>2211.1999999999998</v>
      </c>
      <c r="H19" s="128">
        <f>SUM(H20:H42)</f>
        <v>2211.1999999999998</v>
      </c>
      <c r="I19" s="128">
        <f>SUM(I20:I42)</f>
        <v>2211.1999999999998</v>
      </c>
      <c r="J19" s="128">
        <f>SUM(J20:J42)</f>
        <v>2211.1999999999998</v>
      </c>
      <c r="K19" s="22"/>
    </row>
    <row r="20" spans="1:11" s="3" customFormat="1" ht="131.25" x14ac:dyDescent="0.25">
      <c r="A20" s="131" t="s">
        <v>404</v>
      </c>
      <c r="B20" s="130" t="s">
        <v>30</v>
      </c>
      <c r="C20" s="127" t="s">
        <v>161</v>
      </c>
      <c r="D20" s="97"/>
      <c r="E20" s="132">
        <f t="shared" si="0"/>
        <v>694</v>
      </c>
      <c r="F20" s="132">
        <v>138.80000000000001</v>
      </c>
      <c r="G20" s="132">
        <v>138.80000000000001</v>
      </c>
      <c r="H20" s="132">
        <v>138.80000000000001</v>
      </c>
      <c r="I20" s="132">
        <v>138.80000000000001</v>
      </c>
      <c r="J20" s="132">
        <v>138.80000000000001</v>
      </c>
      <c r="K20" s="22" t="s">
        <v>58</v>
      </c>
    </row>
    <row r="21" spans="1:11" s="3" customFormat="1" ht="93.75" x14ac:dyDescent="0.25">
      <c r="A21" s="131" t="s">
        <v>405</v>
      </c>
      <c r="B21" s="130" t="s">
        <v>31</v>
      </c>
      <c r="C21" s="127" t="s">
        <v>161</v>
      </c>
      <c r="D21" s="97"/>
      <c r="E21" s="132">
        <f t="shared" si="0"/>
        <v>212.5</v>
      </c>
      <c r="F21" s="132">
        <v>42.5</v>
      </c>
      <c r="G21" s="132">
        <v>42.5</v>
      </c>
      <c r="H21" s="132">
        <v>42.5</v>
      </c>
      <c r="I21" s="132">
        <v>42.5</v>
      </c>
      <c r="J21" s="132">
        <v>42.5</v>
      </c>
      <c r="K21" s="133" t="s">
        <v>32</v>
      </c>
    </row>
    <row r="22" spans="1:11" s="3" customFormat="1" ht="93.75" x14ac:dyDescent="0.25">
      <c r="A22" s="131" t="s">
        <v>406</v>
      </c>
      <c r="B22" s="130" t="s">
        <v>33</v>
      </c>
      <c r="C22" s="127" t="s">
        <v>161</v>
      </c>
      <c r="D22" s="97"/>
      <c r="E22" s="132">
        <f t="shared" si="0"/>
        <v>2378.5</v>
      </c>
      <c r="F22" s="132">
        <v>475.7</v>
      </c>
      <c r="G22" s="132">
        <v>475.7</v>
      </c>
      <c r="H22" s="132">
        <v>475.7</v>
      </c>
      <c r="I22" s="132">
        <v>475.7</v>
      </c>
      <c r="J22" s="132">
        <v>475.7</v>
      </c>
      <c r="K22" s="22" t="s">
        <v>32</v>
      </c>
    </row>
    <row r="23" spans="1:11" s="3" customFormat="1" ht="93.75" x14ac:dyDescent="0.25">
      <c r="A23" s="131" t="s">
        <v>407</v>
      </c>
      <c r="B23" s="130" t="s">
        <v>34</v>
      </c>
      <c r="C23" s="127" t="s">
        <v>161</v>
      </c>
      <c r="D23" s="97"/>
      <c r="E23" s="132">
        <f t="shared" si="0"/>
        <v>631</v>
      </c>
      <c r="F23" s="132">
        <v>126.2</v>
      </c>
      <c r="G23" s="132">
        <v>126.2</v>
      </c>
      <c r="H23" s="132">
        <v>126.2</v>
      </c>
      <c r="I23" s="132">
        <v>126.2</v>
      </c>
      <c r="J23" s="132">
        <v>126.2</v>
      </c>
      <c r="K23" s="22" t="s">
        <v>32</v>
      </c>
    </row>
    <row r="24" spans="1:11" s="3" customFormat="1" ht="93.75" x14ac:dyDescent="0.25">
      <c r="A24" s="131" t="s">
        <v>408</v>
      </c>
      <c r="B24" s="130" t="s">
        <v>35</v>
      </c>
      <c r="C24" s="127" t="s">
        <v>161</v>
      </c>
      <c r="D24" s="97"/>
      <c r="E24" s="132">
        <f t="shared" si="0"/>
        <v>400</v>
      </c>
      <c r="F24" s="132">
        <v>80</v>
      </c>
      <c r="G24" s="132">
        <v>80</v>
      </c>
      <c r="H24" s="132">
        <v>80</v>
      </c>
      <c r="I24" s="132">
        <v>80</v>
      </c>
      <c r="J24" s="132">
        <v>80</v>
      </c>
      <c r="K24" s="22" t="s">
        <v>32</v>
      </c>
    </row>
    <row r="25" spans="1:11" s="3" customFormat="1" ht="93.75" x14ac:dyDescent="0.25">
      <c r="A25" s="131" t="s">
        <v>409</v>
      </c>
      <c r="B25" s="130" t="s">
        <v>36</v>
      </c>
      <c r="C25" s="127" t="s">
        <v>161</v>
      </c>
      <c r="D25" s="97"/>
      <c r="E25" s="132">
        <f t="shared" si="0"/>
        <v>550</v>
      </c>
      <c r="F25" s="132">
        <v>110</v>
      </c>
      <c r="G25" s="132">
        <v>110</v>
      </c>
      <c r="H25" s="132">
        <v>110</v>
      </c>
      <c r="I25" s="132">
        <v>110</v>
      </c>
      <c r="J25" s="132">
        <v>110</v>
      </c>
      <c r="K25" s="22" t="s">
        <v>58</v>
      </c>
    </row>
    <row r="26" spans="1:11" s="3" customFormat="1" ht="93.75" x14ac:dyDescent="0.25">
      <c r="A26" s="131" t="s">
        <v>410</v>
      </c>
      <c r="B26" s="130" t="s">
        <v>37</v>
      </c>
      <c r="C26" s="127" t="s">
        <v>161</v>
      </c>
      <c r="D26" s="97"/>
      <c r="E26" s="132">
        <f>F26+G26+I26+H26+J26</f>
        <v>487.5</v>
      </c>
      <c r="F26" s="132">
        <v>97.5</v>
      </c>
      <c r="G26" s="132">
        <v>97.5</v>
      </c>
      <c r="H26" s="132">
        <v>97.5</v>
      </c>
      <c r="I26" s="132">
        <v>97.5</v>
      </c>
      <c r="J26" s="132">
        <v>97.5</v>
      </c>
      <c r="K26" s="22" t="s">
        <v>58</v>
      </c>
    </row>
    <row r="27" spans="1:11" s="3" customFormat="1" ht="93.75" x14ac:dyDescent="0.25">
      <c r="A27" s="131" t="s">
        <v>411</v>
      </c>
      <c r="B27" s="130" t="s">
        <v>38</v>
      </c>
      <c r="C27" s="127" t="s">
        <v>161</v>
      </c>
      <c r="D27" s="97"/>
      <c r="E27" s="132">
        <f>F27+G27+I27+H27+J27</f>
        <v>400</v>
      </c>
      <c r="F27" s="132">
        <v>80</v>
      </c>
      <c r="G27" s="132">
        <v>80</v>
      </c>
      <c r="H27" s="132">
        <v>80</v>
      </c>
      <c r="I27" s="132">
        <v>80</v>
      </c>
      <c r="J27" s="132">
        <v>80</v>
      </c>
      <c r="K27" s="22" t="s">
        <v>58</v>
      </c>
    </row>
    <row r="28" spans="1:11" s="3" customFormat="1" ht="93.75" x14ac:dyDescent="0.25">
      <c r="A28" s="131" t="s">
        <v>412</v>
      </c>
      <c r="B28" s="130" t="s">
        <v>39</v>
      </c>
      <c r="C28" s="127" t="s">
        <v>161</v>
      </c>
      <c r="D28" s="97"/>
      <c r="E28" s="132">
        <f t="shared" ref="E28:E42" si="1">F28+G28+I28+H28+J28</f>
        <v>350</v>
      </c>
      <c r="F28" s="132">
        <v>70</v>
      </c>
      <c r="G28" s="132">
        <v>70</v>
      </c>
      <c r="H28" s="132">
        <v>70</v>
      </c>
      <c r="I28" s="132">
        <v>70</v>
      </c>
      <c r="J28" s="132">
        <v>70</v>
      </c>
      <c r="K28" s="22" t="s">
        <v>58</v>
      </c>
    </row>
    <row r="29" spans="1:11" s="3" customFormat="1" ht="93.75" x14ac:dyDescent="0.25">
      <c r="A29" s="131" t="s">
        <v>413</v>
      </c>
      <c r="B29" s="130" t="s">
        <v>40</v>
      </c>
      <c r="C29" s="127" t="s">
        <v>161</v>
      </c>
      <c r="D29" s="97"/>
      <c r="E29" s="132">
        <f t="shared" si="1"/>
        <v>200</v>
      </c>
      <c r="F29" s="132">
        <v>40</v>
      </c>
      <c r="G29" s="132">
        <v>40</v>
      </c>
      <c r="H29" s="132">
        <v>40</v>
      </c>
      <c r="I29" s="132">
        <v>40</v>
      </c>
      <c r="J29" s="132">
        <v>40</v>
      </c>
      <c r="K29" s="22" t="s">
        <v>58</v>
      </c>
    </row>
    <row r="30" spans="1:11" s="3" customFormat="1" ht="93.75" x14ac:dyDescent="0.25">
      <c r="A30" s="131" t="s">
        <v>414</v>
      </c>
      <c r="B30" s="130" t="s">
        <v>41</v>
      </c>
      <c r="C30" s="127" t="s">
        <v>161</v>
      </c>
      <c r="D30" s="97"/>
      <c r="E30" s="132">
        <f t="shared" si="1"/>
        <v>200</v>
      </c>
      <c r="F30" s="132">
        <v>40</v>
      </c>
      <c r="G30" s="132">
        <v>40</v>
      </c>
      <c r="H30" s="132">
        <v>40</v>
      </c>
      <c r="I30" s="132">
        <v>40</v>
      </c>
      <c r="J30" s="132">
        <v>40</v>
      </c>
      <c r="K30" s="22" t="s">
        <v>58</v>
      </c>
    </row>
    <row r="31" spans="1:11" s="3" customFormat="1" ht="93.75" x14ac:dyDescent="0.25">
      <c r="A31" s="131" t="s">
        <v>415</v>
      </c>
      <c r="B31" s="130" t="s">
        <v>42</v>
      </c>
      <c r="C31" s="127" t="s">
        <v>161</v>
      </c>
      <c r="D31" s="97"/>
      <c r="E31" s="132">
        <f t="shared" si="1"/>
        <v>250</v>
      </c>
      <c r="F31" s="132">
        <v>50</v>
      </c>
      <c r="G31" s="132">
        <v>50</v>
      </c>
      <c r="H31" s="132">
        <v>50</v>
      </c>
      <c r="I31" s="132">
        <v>50</v>
      </c>
      <c r="J31" s="132">
        <v>50</v>
      </c>
      <c r="K31" s="22" t="s">
        <v>58</v>
      </c>
    </row>
    <row r="32" spans="1:11" s="3" customFormat="1" ht="93.75" x14ac:dyDescent="0.25">
      <c r="A32" s="131" t="s">
        <v>416</v>
      </c>
      <c r="B32" s="130" t="s">
        <v>43</v>
      </c>
      <c r="C32" s="127" t="s">
        <v>161</v>
      </c>
      <c r="D32" s="97"/>
      <c r="E32" s="132">
        <f t="shared" si="1"/>
        <v>210</v>
      </c>
      <c r="F32" s="132">
        <v>42</v>
      </c>
      <c r="G32" s="132">
        <v>42</v>
      </c>
      <c r="H32" s="132">
        <v>42</v>
      </c>
      <c r="I32" s="132">
        <v>42</v>
      </c>
      <c r="J32" s="132">
        <v>42</v>
      </c>
      <c r="K32" s="22" t="s">
        <v>58</v>
      </c>
    </row>
    <row r="33" spans="1:11" s="3" customFormat="1" ht="93.75" x14ac:dyDescent="0.25">
      <c r="A33" s="131" t="s">
        <v>417</v>
      </c>
      <c r="B33" s="130" t="s">
        <v>44</v>
      </c>
      <c r="C33" s="127" t="s">
        <v>161</v>
      </c>
      <c r="D33" s="97"/>
      <c r="E33" s="132">
        <f t="shared" si="1"/>
        <v>215</v>
      </c>
      <c r="F33" s="132">
        <v>43</v>
      </c>
      <c r="G33" s="132">
        <v>43</v>
      </c>
      <c r="H33" s="132">
        <v>43</v>
      </c>
      <c r="I33" s="132">
        <v>43</v>
      </c>
      <c r="J33" s="132">
        <v>43</v>
      </c>
      <c r="K33" s="22" t="s">
        <v>58</v>
      </c>
    </row>
    <row r="34" spans="1:11" s="3" customFormat="1" ht="93.75" x14ac:dyDescent="0.25">
      <c r="A34" s="131" t="s">
        <v>418</v>
      </c>
      <c r="B34" s="130" t="s">
        <v>45</v>
      </c>
      <c r="C34" s="127" t="s">
        <v>161</v>
      </c>
      <c r="D34" s="97"/>
      <c r="E34" s="132">
        <f t="shared" si="1"/>
        <v>152.5</v>
      </c>
      <c r="F34" s="132">
        <v>30.5</v>
      </c>
      <c r="G34" s="132">
        <v>30.5</v>
      </c>
      <c r="H34" s="132">
        <v>30.5</v>
      </c>
      <c r="I34" s="132">
        <v>30.5</v>
      </c>
      <c r="J34" s="132">
        <v>30.5</v>
      </c>
      <c r="K34" s="22" t="s">
        <v>58</v>
      </c>
    </row>
    <row r="35" spans="1:11" s="3" customFormat="1" ht="93.75" x14ac:dyDescent="0.25">
      <c r="A35" s="131" t="s">
        <v>419</v>
      </c>
      <c r="B35" s="130" t="s">
        <v>46</v>
      </c>
      <c r="C35" s="127" t="s">
        <v>161</v>
      </c>
      <c r="D35" s="97"/>
      <c r="E35" s="132">
        <f t="shared" si="1"/>
        <v>500</v>
      </c>
      <c r="F35" s="132">
        <v>100</v>
      </c>
      <c r="G35" s="132">
        <v>100</v>
      </c>
      <c r="H35" s="132">
        <v>100</v>
      </c>
      <c r="I35" s="132">
        <v>100</v>
      </c>
      <c r="J35" s="132">
        <v>100</v>
      </c>
      <c r="K35" s="22" t="s">
        <v>58</v>
      </c>
    </row>
    <row r="36" spans="1:11" s="3" customFormat="1" ht="93.75" x14ac:dyDescent="0.25">
      <c r="A36" s="131" t="s">
        <v>420</v>
      </c>
      <c r="B36" s="130" t="s">
        <v>47</v>
      </c>
      <c r="C36" s="127" t="s">
        <v>161</v>
      </c>
      <c r="D36" s="97"/>
      <c r="E36" s="132">
        <f t="shared" si="1"/>
        <v>510</v>
      </c>
      <c r="F36" s="132">
        <v>102</v>
      </c>
      <c r="G36" s="132">
        <v>102</v>
      </c>
      <c r="H36" s="132">
        <v>102</v>
      </c>
      <c r="I36" s="132">
        <v>102</v>
      </c>
      <c r="J36" s="132">
        <v>102</v>
      </c>
      <c r="K36" s="22" t="s">
        <v>48</v>
      </c>
    </row>
    <row r="37" spans="1:11" s="3" customFormat="1" ht="93.75" x14ac:dyDescent="0.25">
      <c r="A37" s="131" t="s">
        <v>421</v>
      </c>
      <c r="B37" s="130" t="s">
        <v>49</v>
      </c>
      <c r="C37" s="127" t="s">
        <v>161</v>
      </c>
      <c r="D37" s="97"/>
      <c r="E37" s="132">
        <f t="shared" si="1"/>
        <v>1000</v>
      </c>
      <c r="F37" s="132">
        <v>200</v>
      </c>
      <c r="G37" s="132">
        <v>200</v>
      </c>
      <c r="H37" s="132">
        <v>200</v>
      </c>
      <c r="I37" s="132">
        <v>200</v>
      </c>
      <c r="J37" s="132">
        <v>200</v>
      </c>
      <c r="K37" s="22" t="s">
        <v>50</v>
      </c>
    </row>
    <row r="38" spans="1:11" s="3" customFormat="1" ht="93.75" x14ac:dyDescent="0.25">
      <c r="A38" s="131" t="s">
        <v>422</v>
      </c>
      <c r="B38" s="130" t="s">
        <v>51</v>
      </c>
      <c r="C38" s="127" t="s">
        <v>161</v>
      </c>
      <c r="D38" s="97"/>
      <c r="E38" s="132">
        <f t="shared" si="1"/>
        <v>165</v>
      </c>
      <c r="F38" s="132">
        <v>33</v>
      </c>
      <c r="G38" s="132">
        <v>33</v>
      </c>
      <c r="H38" s="132">
        <v>33</v>
      </c>
      <c r="I38" s="132">
        <v>33</v>
      </c>
      <c r="J38" s="132">
        <v>33</v>
      </c>
      <c r="K38" s="22" t="s">
        <v>50</v>
      </c>
    </row>
    <row r="39" spans="1:11" s="3" customFormat="1" ht="93.75" x14ac:dyDescent="0.25">
      <c r="A39" s="131" t="s">
        <v>423</v>
      </c>
      <c r="B39" s="130" t="s">
        <v>52</v>
      </c>
      <c r="C39" s="127" t="s">
        <v>161</v>
      </c>
      <c r="D39" s="97"/>
      <c r="E39" s="132">
        <f t="shared" si="1"/>
        <v>350</v>
      </c>
      <c r="F39" s="132">
        <v>70</v>
      </c>
      <c r="G39" s="132">
        <v>70</v>
      </c>
      <c r="H39" s="132">
        <v>70</v>
      </c>
      <c r="I39" s="132">
        <v>70</v>
      </c>
      <c r="J39" s="132">
        <v>70</v>
      </c>
      <c r="K39" s="22" t="s">
        <v>50</v>
      </c>
    </row>
    <row r="40" spans="1:11" s="3" customFormat="1" ht="93.75" x14ac:dyDescent="0.25">
      <c r="A40" s="131" t="s">
        <v>424</v>
      </c>
      <c r="B40" s="130" t="s">
        <v>53</v>
      </c>
      <c r="C40" s="127" t="s">
        <v>161</v>
      </c>
      <c r="D40" s="97"/>
      <c r="E40" s="132">
        <f t="shared" si="1"/>
        <v>210</v>
      </c>
      <c r="F40" s="132">
        <v>42</v>
      </c>
      <c r="G40" s="132">
        <v>42</v>
      </c>
      <c r="H40" s="132">
        <v>42</v>
      </c>
      <c r="I40" s="132">
        <v>42</v>
      </c>
      <c r="J40" s="132">
        <v>42</v>
      </c>
      <c r="K40" s="22" t="s">
        <v>50</v>
      </c>
    </row>
    <row r="41" spans="1:11" s="3" customFormat="1" ht="93.75" x14ac:dyDescent="0.25">
      <c r="A41" s="131" t="s">
        <v>425</v>
      </c>
      <c r="B41" s="130" t="s">
        <v>54</v>
      </c>
      <c r="C41" s="127" t="s">
        <v>161</v>
      </c>
      <c r="D41" s="97"/>
      <c r="E41" s="132">
        <f t="shared" si="1"/>
        <v>450</v>
      </c>
      <c r="F41" s="132">
        <v>90</v>
      </c>
      <c r="G41" s="132">
        <v>90</v>
      </c>
      <c r="H41" s="132">
        <v>90</v>
      </c>
      <c r="I41" s="132">
        <v>90</v>
      </c>
      <c r="J41" s="132">
        <v>90</v>
      </c>
      <c r="K41" s="22" t="s">
        <v>50</v>
      </c>
    </row>
    <row r="42" spans="1:11" s="3" customFormat="1" ht="93.75" x14ac:dyDescent="0.25">
      <c r="A42" s="131" t="s">
        <v>426</v>
      </c>
      <c r="B42" s="130" t="s">
        <v>55</v>
      </c>
      <c r="C42" s="127" t="s">
        <v>161</v>
      </c>
      <c r="D42" s="97"/>
      <c r="E42" s="132">
        <f t="shared" si="1"/>
        <v>540</v>
      </c>
      <c r="F42" s="132">
        <v>108</v>
      </c>
      <c r="G42" s="132">
        <v>108</v>
      </c>
      <c r="H42" s="132">
        <v>108</v>
      </c>
      <c r="I42" s="132">
        <v>108</v>
      </c>
      <c r="J42" s="132">
        <v>108</v>
      </c>
      <c r="K42" s="22" t="s">
        <v>50</v>
      </c>
    </row>
    <row r="43" spans="1:11" s="3" customFormat="1" ht="18.75" x14ac:dyDescent="0.25">
      <c r="A43" s="62"/>
      <c r="B43" s="274" t="s">
        <v>134</v>
      </c>
      <c r="C43" s="274"/>
      <c r="D43" s="63"/>
      <c r="E43" s="163">
        <f t="shared" ref="E43:J43" si="2">SUM(E15:E19)</f>
        <v>554184.89999999991</v>
      </c>
      <c r="F43" s="163">
        <f t="shared" si="2"/>
        <v>100853.3</v>
      </c>
      <c r="G43" s="163">
        <f t="shared" si="2"/>
        <v>113332.9</v>
      </c>
      <c r="H43" s="163">
        <f t="shared" si="2"/>
        <v>113332.9</v>
      </c>
      <c r="I43" s="163">
        <f t="shared" si="2"/>
        <v>113332.9</v>
      </c>
      <c r="J43" s="164">
        <f t="shared" si="2"/>
        <v>113332.9</v>
      </c>
      <c r="K43" s="63"/>
    </row>
    <row r="44" spans="1:11" s="3" customFormat="1" ht="28.5" customHeight="1" x14ac:dyDescent="0.25">
      <c r="A44" s="62"/>
      <c r="B44" s="46" t="s">
        <v>162</v>
      </c>
      <c r="C44" s="65"/>
      <c r="D44" s="63"/>
      <c r="E44" s="75">
        <f t="shared" ref="E44:J44" si="3">E16+E17</f>
        <v>245248</v>
      </c>
      <c r="F44" s="75">
        <f t="shared" si="3"/>
        <v>38276</v>
      </c>
      <c r="G44" s="75">
        <f t="shared" si="3"/>
        <v>51743</v>
      </c>
      <c r="H44" s="75">
        <f t="shared" si="3"/>
        <v>51743</v>
      </c>
      <c r="I44" s="75">
        <f t="shared" si="3"/>
        <v>51743</v>
      </c>
      <c r="J44" s="74">
        <f t="shared" si="3"/>
        <v>51743</v>
      </c>
      <c r="K44" s="63"/>
    </row>
    <row r="45" spans="1:11" s="3" customFormat="1" ht="37.5" x14ac:dyDescent="0.25">
      <c r="A45" s="62"/>
      <c r="B45" s="134" t="s">
        <v>175</v>
      </c>
      <c r="C45" s="134"/>
      <c r="D45" s="63"/>
      <c r="E45" s="75">
        <f>E15+E18+E19</f>
        <v>308936.90000000002</v>
      </c>
      <c r="F45" s="75">
        <f>F15+F18+F19</f>
        <v>62577.299999999996</v>
      </c>
      <c r="G45" s="75">
        <f t="shared" ref="G45:J45" si="4">G15+G18+G19</f>
        <v>61589.899999999994</v>
      </c>
      <c r="H45" s="75">
        <f t="shared" si="4"/>
        <v>61589.899999999994</v>
      </c>
      <c r="I45" s="75">
        <f t="shared" si="4"/>
        <v>61589.899999999994</v>
      </c>
      <c r="J45" s="75">
        <f t="shared" si="4"/>
        <v>61589.899999999994</v>
      </c>
      <c r="K45" s="63"/>
    </row>
    <row r="46" spans="1:11" s="13" customFormat="1" ht="25.5" customHeight="1" x14ac:dyDescent="0.25">
      <c r="A46" s="135"/>
      <c r="B46" s="67" t="s">
        <v>56</v>
      </c>
      <c r="C46" s="68"/>
      <c r="D46" s="69"/>
      <c r="E46" s="78">
        <f t="shared" ref="E46:J48" si="5">E43</f>
        <v>554184.89999999991</v>
      </c>
      <c r="F46" s="78">
        <f t="shared" si="5"/>
        <v>100853.3</v>
      </c>
      <c r="G46" s="78">
        <f t="shared" si="5"/>
        <v>113332.9</v>
      </c>
      <c r="H46" s="78">
        <f t="shared" si="5"/>
        <v>113332.9</v>
      </c>
      <c r="I46" s="78">
        <f t="shared" si="5"/>
        <v>113332.9</v>
      </c>
      <c r="J46" s="78">
        <f t="shared" si="5"/>
        <v>113332.9</v>
      </c>
      <c r="K46" s="136"/>
    </row>
    <row r="47" spans="1:11" s="13" customFormat="1" ht="24" customHeight="1" x14ac:dyDescent="0.25">
      <c r="A47" s="135"/>
      <c r="B47" s="46" t="s">
        <v>162</v>
      </c>
      <c r="C47" s="68"/>
      <c r="D47" s="69"/>
      <c r="E47" s="114">
        <f t="shared" si="5"/>
        <v>245248</v>
      </c>
      <c r="F47" s="114">
        <f t="shared" si="5"/>
        <v>38276</v>
      </c>
      <c r="G47" s="114">
        <f t="shared" si="5"/>
        <v>51743</v>
      </c>
      <c r="H47" s="114">
        <f t="shared" si="5"/>
        <v>51743</v>
      </c>
      <c r="I47" s="114">
        <f t="shared" si="5"/>
        <v>51743</v>
      </c>
      <c r="J47" s="114">
        <f t="shared" si="5"/>
        <v>51743</v>
      </c>
      <c r="K47" s="136"/>
    </row>
    <row r="48" spans="1:11" s="11" customFormat="1" ht="37.5" x14ac:dyDescent="0.25">
      <c r="A48" s="63"/>
      <c r="B48" s="134" t="s">
        <v>175</v>
      </c>
      <c r="C48" s="134"/>
      <c r="D48" s="63"/>
      <c r="E48" s="75">
        <f t="shared" si="5"/>
        <v>308936.90000000002</v>
      </c>
      <c r="F48" s="75">
        <f t="shared" si="5"/>
        <v>62577.299999999996</v>
      </c>
      <c r="G48" s="75">
        <f t="shared" si="5"/>
        <v>61589.899999999994</v>
      </c>
      <c r="H48" s="75">
        <f t="shared" si="5"/>
        <v>61589.899999999994</v>
      </c>
      <c r="I48" s="75">
        <f t="shared" si="5"/>
        <v>61589.899999999994</v>
      </c>
      <c r="J48" s="75">
        <f t="shared" si="5"/>
        <v>61589.899999999994</v>
      </c>
      <c r="K48" s="63"/>
    </row>
    <row r="49" spans="1:11" s="13" customFormat="1" ht="18.75" x14ac:dyDescent="0.25">
      <c r="A49" s="137"/>
      <c r="B49" s="138"/>
      <c r="C49" s="137"/>
      <c r="D49" s="137"/>
      <c r="E49" s="138"/>
      <c r="F49" s="138"/>
      <c r="G49" s="138"/>
      <c r="H49" s="138"/>
      <c r="I49" s="138"/>
      <c r="J49" s="138"/>
      <c r="K49" s="138"/>
    </row>
    <row r="50" spans="1:11" s="3" customFormat="1" ht="18.75" x14ac:dyDescent="0.25">
      <c r="A50" s="31"/>
      <c r="B50" s="125"/>
      <c r="C50" s="31"/>
      <c r="D50" s="31"/>
      <c r="E50" s="125"/>
      <c r="F50" s="125"/>
      <c r="G50" s="125"/>
      <c r="H50" s="125"/>
      <c r="I50" s="125"/>
      <c r="J50" s="125"/>
      <c r="K50" s="125"/>
    </row>
    <row r="51" spans="1:11" s="3" customFormat="1" ht="18.75" x14ac:dyDescent="0.25">
      <c r="A51" s="31"/>
      <c r="B51" s="125"/>
      <c r="C51" s="31"/>
      <c r="D51" s="31"/>
      <c r="E51" s="125"/>
      <c r="F51" s="125"/>
      <c r="G51" s="125"/>
      <c r="H51" s="125"/>
      <c r="I51" s="125"/>
      <c r="J51" s="125"/>
      <c r="K51" s="125"/>
    </row>
    <row r="52" spans="1:11" s="3" customFormat="1" ht="18.75" x14ac:dyDescent="0.25">
      <c r="A52" s="31"/>
      <c r="B52" s="125"/>
      <c r="C52" s="31"/>
      <c r="D52" s="31"/>
      <c r="E52" s="125"/>
      <c r="F52" s="139"/>
      <c r="G52" s="125"/>
      <c r="H52" s="125"/>
      <c r="I52" s="125"/>
      <c r="J52" s="125"/>
      <c r="K52" s="125"/>
    </row>
    <row r="53" spans="1:11" s="3" customFormat="1" ht="18.75" x14ac:dyDescent="0.25">
      <c r="A53" s="31"/>
      <c r="B53" s="125"/>
      <c r="C53" s="31"/>
      <c r="D53" s="31"/>
      <c r="E53" s="125"/>
      <c r="F53" s="125"/>
      <c r="G53" s="125"/>
      <c r="H53" s="125"/>
      <c r="I53" s="125"/>
      <c r="J53" s="125"/>
      <c r="K53" s="125"/>
    </row>
    <row r="54" spans="1:11" s="3" customFormat="1" ht="18.75" x14ac:dyDescent="0.25">
      <c r="A54" s="31"/>
      <c r="B54" s="125"/>
      <c r="C54" s="31"/>
      <c r="D54" s="31"/>
      <c r="E54" s="125"/>
      <c r="F54" s="125"/>
      <c r="G54" s="125"/>
      <c r="H54" s="125"/>
      <c r="I54" s="125"/>
      <c r="J54" s="125"/>
      <c r="K54" s="125"/>
    </row>
    <row r="55" spans="1:11" s="3" customFormat="1" ht="18.75" x14ac:dyDescent="0.25">
      <c r="A55" s="31"/>
      <c r="B55" s="125"/>
      <c r="C55" s="31"/>
      <c r="D55" s="31"/>
      <c r="E55" s="125"/>
      <c r="F55" s="125"/>
      <c r="G55" s="125"/>
      <c r="H55" s="125"/>
      <c r="I55" s="125"/>
      <c r="J55" s="125"/>
      <c r="K55" s="125"/>
    </row>
    <row r="56" spans="1:11" s="3" customFormat="1" x14ac:dyDescent="0.25">
      <c r="A56" s="5"/>
      <c r="C56" s="5"/>
      <c r="D56" s="5"/>
    </row>
    <row r="57" spans="1:11" s="3" customFormat="1" x14ac:dyDescent="0.25">
      <c r="A57" s="5"/>
      <c r="C57" s="5"/>
      <c r="D57" s="5"/>
    </row>
    <row r="58" spans="1:11" s="3" customFormat="1" x14ac:dyDescent="0.25">
      <c r="A58" s="5"/>
      <c r="C58" s="5"/>
      <c r="D58" s="5"/>
    </row>
    <row r="59" spans="1:11" s="3" customFormat="1" x14ac:dyDescent="0.25">
      <c r="A59" s="5"/>
      <c r="C59" s="5"/>
      <c r="D59" s="5"/>
    </row>
    <row r="60" spans="1:11" s="3" customFormat="1" x14ac:dyDescent="0.25">
      <c r="A60" s="5"/>
      <c r="C60" s="5"/>
      <c r="D60" s="5"/>
    </row>
  </sheetData>
  <mergeCells count="18">
    <mergeCell ref="B43:C43"/>
    <mergeCell ref="A10:A12"/>
    <mergeCell ref="B10:B12"/>
    <mergeCell ref="C10:C12"/>
    <mergeCell ref="K10:K12"/>
    <mergeCell ref="B14:K14"/>
    <mergeCell ref="A16:A17"/>
    <mergeCell ref="B16:B17"/>
    <mergeCell ref="C16:C17"/>
    <mergeCell ref="E10:E12"/>
    <mergeCell ref="F10:J11"/>
    <mergeCell ref="D10:D12"/>
    <mergeCell ref="B8:I8"/>
    <mergeCell ref="J1:K1"/>
    <mergeCell ref="A2:K2"/>
    <mergeCell ref="F3:K3"/>
    <mergeCell ref="A6:K6"/>
    <mergeCell ref="A7:J7"/>
  </mergeCells>
  <phoneticPr fontId="8" type="noConversion"/>
  <pageMargins left="0.31496062992125984" right="0.19685039370078741" top="0.15748031496062992" bottom="0.3937007874015748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zoomScale="80" zoomScaleNormal="80" workbookViewId="0">
      <selection activeCell="C21" sqref="C21"/>
    </sheetView>
  </sheetViews>
  <sheetFormatPr defaultColWidth="9" defaultRowHeight="15.75" x14ac:dyDescent="0.25"/>
  <cols>
    <col min="1" max="1" width="30.125" style="10" customWidth="1"/>
    <col min="2" max="2" width="17.625" style="10" customWidth="1"/>
    <col min="3" max="3" width="13.875" style="10" customWidth="1"/>
    <col min="4" max="4" width="13.125" style="10" customWidth="1"/>
    <col min="5" max="5" width="13.5" style="10" customWidth="1"/>
    <col min="6" max="7" width="12.25" style="10" customWidth="1"/>
    <col min="8" max="16384" width="9" style="10"/>
  </cols>
  <sheetData>
    <row r="1" spans="1:12" ht="81.75" customHeight="1" x14ac:dyDescent="0.25">
      <c r="E1" s="228" t="s">
        <v>251</v>
      </c>
      <c r="F1" s="218"/>
      <c r="G1" s="218"/>
    </row>
    <row r="2" spans="1:12" ht="18.75" x14ac:dyDescent="0.3">
      <c r="A2" s="15"/>
      <c r="B2" s="15"/>
      <c r="C2" s="15"/>
      <c r="D2" s="15"/>
      <c r="E2" s="228" t="s">
        <v>248</v>
      </c>
      <c r="F2" s="228"/>
      <c r="G2" s="228"/>
    </row>
    <row r="3" spans="1:12" ht="75.75" customHeight="1" x14ac:dyDescent="0.3">
      <c r="A3" s="16"/>
      <c r="B3" s="15"/>
      <c r="C3" s="15"/>
      <c r="D3" s="15"/>
      <c r="E3" s="233" t="s">
        <v>119</v>
      </c>
      <c r="F3" s="234"/>
      <c r="G3" s="234"/>
    </row>
    <row r="4" spans="1:12" ht="27.75" customHeight="1" x14ac:dyDescent="0.25">
      <c r="A4" s="217" t="s">
        <v>180</v>
      </c>
      <c r="B4" s="217"/>
      <c r="C4" s="217"/>
      <c r="D4" s="217"/>
      <c r="E4" s="217"/>
      <c r="F4" s="217"/>
      <c r="G4" s="217"/>
    </row>
    <row r="5" spans="1:12" ht="36" customHeight="1" x14ac:dyDescent="0.25">
      <c r="A5" s="209" t="s">
        <v>181</v>
      </c>
      <c r="B5" s="209"/>
      <c r="C5" s="209"/>
      <c r="D5" s="209"/>
      <c r="E5" s="209"/>
      <c r="F5" s="209"/>
      <c r="G5" s="209"/>
      <c r="H5" s="2"/>
      <c r="I5" s="2"/>
      <c r="J5" s="2"/>
      <c r="K5" s="2"/>
      <c r="L5" s="2"/>
    </row>
    <row r="6" spans="1:12" ht="12" customHeight="1" x14ac:dyDescent="0.25">
      <c r="A6" s="209"/>
      <c r="B6" s="209"/>
      <c r="C6" s="209"/>
      <c r="D6" s="209"/>
      <c r="E6" s="209"/>
      <c r="F6" s="209"/>
      <c r="G6" s="209"/>
      <c r="H6" s="2"/>
      <c r="I6" s="2"/>
      <c r="J6" s="2"/>
      <c r="K6" s="2"/>
      <c r="L6" s="2"/>
    </row>
    <row r="7" spans="1:12" ht="25.5" customHeight="1" x14ac:dyDescent="0.25">
      <c r="A7" s="202" t="s">
        <v>225</v>
      </c>
      <c r="B7" s="202"/>
      <c r="C7" s="202"/>
      <c r="D7" s="202"/>
      <c r="E7" s="202"/>
      <c r="F7" s="202"/>
      <c r="G7" s="202"/>
    </row>
    <row r="8" spans="1:12" ht="19.5" thickBot="1" x14ac:dyDescent="0.35">
      <c r="A8" s="17"/>
      <c r="B8" s="15"/>
      <c r="C8" s="15"/>
      <c r="D8" s="15"/>
      <c r="E8" s="15"/>
      <c r="F8" s="15"/>
      <c r="G8" s="15"/>
    </row>
    <row r="9" spans="1:12" ht="33.75" customHeight="1" x14ac:dyDescent="0.25">
      <c r="A9" s="18" t="s">
        <v>170</v>
      </c>
      <c r="B9" s="229" t="s">
        <v>224</v>
      </c>
      <c r="C9" s="229"/>
      <c r="D9" s="229"/>
      <c r="E9" s="229"/>
      <c r="F9" s="229"/>
      <c r="G9" s="230"/>
    </row>
    <row r="10" spans="1:12" ht="35.25" customHeight="1" x14ac:dyDescent="0.25">
      <c r="A10" s="19" t="s">
        <v>240</v>
      </c>
      <c r="B10" s="223" t="s">
        <v>182</v>
      </c>
      <c r="C10" s="223"/>
      <c r="D10" s="223"/>
      <c r="E10" s="223"/>
      <c r="F10" s="223"/>
      <c r="G10" s="224"/>
    </row>
    <row r="11" spans="1:12" ht="61.5" customHeight="1" x14ac:dyDescent="0.25">
      <c r="A11" s="225" t="s">
        <v>165</v>
      </c>
      <c r="B11" s="223" t="s">
        <v>183</v>
      </c>
      <c r="C11" s="223"/>
      <c r="D11" s="223"/>
      <c r="E11" s="223"/>
      <c r="F11" s="223"/>
      <c r="G11" s="224"/>
    </row>
    <row r="12" spans="1:12" ht="61.5" customHeight="1" x14ac:dyDescent="0.25">
      <c r="A12" s="225"/>
      <c r="B12" s="223" t="s">
        <v>222</v>
      </c>
      <c r="C12" s="223"/>
      <c r="D12" s="223"/>
      <c r="E12" s="223"/>
      <c r="F12" s="223"/>
      <c r="G12" s="224"/>
    </row>
    <row r="13" spans="1:12" ht="41.25" customHeight="1" x14ac:dyDescent="0.25">
      <c r="A13" s="225"/>
      <c r="B13" s="223" t="s">
        <v>233</v>
      </c>
      <c r="C13" s="223"/>
      <c r="D13" s="223"/>
      <c r="E13" s="223"/>
      <c r="F13" s="223"/>
      <c r="G13" s="224"/>
    </row>
    <row r="14" spans="1:12" ht="39" customHeight="1" x14ac:dyDescent="0.25">
      <c r="A14" s="146" t="s">
        <v>166</v>
      </c>
      <c r="B14" s="223" t="s">
        <v>241</v>
      </c>
      <c r="C14" s="223"/>
      <c r="D14" s="223"/>
      <c r="E14" s="223"/>
      <c r="F14" s="223"/>
      <c r="G14" s="224"/>
    </row>
    <row r="15" spans="1:12" ht="42" customHeight="1" x14ac:dyDescent="0.25">
      <c r="A15" s="146" t="s">
        <v>167</v>
      </c>
      <c r="B15" s="237" t="s">
        <v>150</v>
      </c>
      <c r="C15" s="237"/>
      <c r="D15" s="237"/>
      <c r="E15" s="237"/>
      <c r="F15" s="237"/>
      <c r="G15" s="238"/>
    </row>
    <row r="16" spans="1:12" ht="33" customHeight="1" x14ac:dyDescent="0.25">
      <c r="A16" s="19" t="s">
        <v>168</v>
      </c>
      <c r="B16" s="231" t="s">
        <v>171</v>
      </c>
      <c r="C16" s="231"/>
      <c r="D16" s="231"/>
      <c r="E16" s="231"/>
      <c r="F16" s="231"/>
      <c r="G16" s="232"/>
    </row>
    <row r="17" spans="1:7" s="8" customFormat="1" ht="37.5" customHeight="1" x14ac:dyDescent="0.25">
      <c r="A17" s="19"/>
      <c r="B17" s="21" t="s">
        <v>149</v>
      </c>
      <c r="C17" s="148" t="s">
        <v>146</v>
      </c>
      <c r="D17" s="148" t="s">
        <v>151</v>
      </c>
      <c r="E17" s="148" t="s">
        <v>152</v>
      </c>
      <c r="F17" s="148" t="s">
        <v>153</v>
      </c>
      <c r="G17" s="149" t="s">
        <v>154</v>
      </c>
    </row>
    <row r="18" spans="1:7" s="8" customFormat="1" ht="37.5" customHeight="1" x14ac:dyDescent="0.25">
      <c r="A18" s="24" t="s">
        <v>148</v>
      </c>
      <c r="B18" s="25">
        <f>SUM(C18:G18)</f>
        <v>4557499.57</v>
      </c>
      <c r="C18" s="26">
        <f>SUM(C19:C22)</f>
        <v>1028594.07</v>
      </c>
      <c r="D18" s="26">
        <f>SUM(D19:D22)</f>
        <v>867432.7</v>
      </c>
      <c r="E18" s="26">
        <f>SUM(E19:E22)</f>
        <v>887157.6</v>
      </c>
      <c r="F18" s="26">
        <f>SUM(F19:F22)</f>
        <v>887157.6</v>
      </c>
      <c r="G18" s="27">
        <f>SUM(G19:G22)</f>
        <v>887157.6</v>
      </c>
    </row>
    <row r="19" spans="1:7" s="8" customFormat="1" ht="61.5" customHeight="1" x14ac:dyDescent="0.25">
      <c r="A19" s="28" t="s">
        <v>163</v>
      </c>
      <c r="B19" s="25">
        <f>SUM(C19:G19)</f>
        <v>1886190.9300000002</v>
      </c>
      <c r="C19" s="26">
        <f>'Приложение 1 к Подпрограмме 1'!F40</f>
        <v>393021.43</v>
      </c>
      <c r="D19" s="26">
        <f>'Приложение 1 к Подпрограмме 1'!G40</f>
        <v>358498.69999999995</v>
      </c>
      <c r="E19" s="26">
        <f>'Приложение 1 к Подпрограмме 1'!H40</f>
        <v>378223.6</v>
      </c>
      <c r="F19" s="26">
        <f>'Приложение 1 к Подпрограмме 1'!I40</f>
        <v>378223.6</v>
      </c>
      <c r="G19" s="27">
        <f>'Приложение 1 к Подпрограмме 1'!J40</f>
        <v>378223.6</v>
      </c>
    </row>
    <row r="20" spans="1:7" s="8" customFormat="1" ht="48" customHeight="1" x14ac:dyDescent="0.25">
      <c r="A20" s="28" t="s">
        <v>164</v>
      </c>
      <c r="B20" s="25">
        <f>SUM(C20:G20)</f>
        <v>2660416.5499999998</v>
      </c>
      <c r="C20" s="26">
        <f>'Приложение 1 к Подпрограмме 1'!F39</f>
        <v>624680.54999999993</v>
      </c>
      <c r="D20" s="26">
        <f>'Приложение 1 к Подпрограмме 1'!G39</f>
        <v>508934</v>
      </c>
      <c r="E20" s="26">
        <f>'Приложение 1 к Подпрограмме 1'!H39</f>
        <v>508934</v>
      </c>
      <c r="F20" s="26">
        <f>'Приложение 1 к Подпрограмме 1'!I39</f>
        <v>508934</v>
      </c>
      <c r="G20" s="27">
        <f>'Приложение 1 к Подпрограмме 1'!J39</f>
        <v>508934</v>
      </c>
    </row>
    <row r="21" spans="1:7" s="8" customFormat="1" ht="37.5" customHeight="1" x14ac:dyDescent="0.25">
      <c r="A21" s="28" t="s">
        <v>364</v>
      </c>
      <c r="B21" s="25">
        <f>SUM(C21:G21)</f>
        <v>10892.09</v>
      </c>
      <c r="C21" s="26">
        <f>'Приложение 1 к Подпрограмме 1'!F38</f>
        <v>10892.09</v>
      </c>
      <c r="D21" s="26">
        <f>'Приложение 1 к Подпрограмме 1'!G38</f>
        <v>0</v>
      </c>
      <c r="E21" s="26">
        <f>'Приложение 1 к Подпрограмме 1'!H38</f>
        <v>0</v>
      </c>
      <c r="F21" s="26">
        <f>'Приложение 1 к Подпрограмме 1'!I38</f>
        <v>0</v>
      </c>
      <c r="G21" s="27">
        <f>'Приложение 1 к Подпрограмме 1'!J38</f>
        <v>0</v>
      </c>
    </row>
    <row r="22" spans="1:7" s="8" customFormat="1" ht="28.5" customHeight="1" x14ac:dyDescent="0.25">
      <c r="A22" s="28" t="s">
        <v>144</v>
      </c>
      <c r="B22" s="25">
        <f>SUM(C22:G22)</f>
        <v>0</v>
      </c>
      <c r="C22" s="29"/>
      <c r="D22" s="29"/>
      <c r="E22" s="29"/>
      <c r="F22" s="29"/>
      <c r="G22" s="30"/>
    </row>
    <row r="23" spans="1:7" ht="103.5" customHeight="1" x14ac:dyDescent="0.25">
      <c r="A23" s="225" t="s">
        <v>169</v>
      </c>
      <c r="B23" s="223" t="s">
        <v>191</v>
      </c>
      <c r="C23" s="223"/>
      <c r="D23" s="223"/>
      <c r="E23" s="223"/>
      <c r="F23" s="223"/>
      <c r="G23" s="224"/>
    </row>
    <row r="24" spans="1:7" ht="77.25" customHeight="1" x14ac:dyDescent="0.25">
      <c r="A24" s="225"/>
      <c r="B24" s="223" t="s">
        <v>192</v>
      </c>
      <c r="C24" s="223"/>
      <c r="D24" s="223"/>
      <c r="E24" s="223"/>
      <c r="F24" s="223"/>
      <c r="G24" s="224"/>
    </row>
    <row r="25" spans="1:7" ht="77.25" customHeight="1" x14ac:dyDescent="0.25">
      <c r="A25" s="226"/>
      <c r="B25" s="221" t="s">
        <v>117</v>
      </c>
      <c r="C25" s="221"/>
      <c r="D25" s="221"/>
      <c r="E25" s="221"/>
      <c r="F25" s="221"/>
      <c r="G25" s="222"/>
    </row>
    <row r="26" spans="1:7" ht="48" customHeight="1" thickBot="1" x14ac:dyDescent="0.3">
      <c r="A26" s="227"/>
      <c r="B26" s="235" t="s">
        <v>237</v>
      </c>
      <c r="C26" s="235"/>
      <c r="D26" s="235"/>
      <c r="E26" s="235"/>
      <c r="F26" s="235"/>
      <c r="G26" s="236"/>
    </row>
  </sheetData>
  <mergeCells count="21">
    <mergeCell ref="A23:A26"/>
    <mergeCell ref="E1:G1"/>
    <mergeCell ref="B10:G10"/>
    <mergeCell ref="B9:G9"/>
    <mergeCell ref="B16:G16"/>
    <mergeCell ref="E2:G2"/>
    <mergeCell ref="A7:G7"/>
    <mergeCell ref="A6:G6"/>
    <mergeCell ref="E3:G3"/>
    <mergeCell ref="A4:G4"/>
    <mergeCell ref="A5:G5"/>
    <mergeCell ref="B24:G24"/>
    <mergeCell ref="B26:G26"/>
    <mergeCell ref="B13:G13"/>
    <mergeCell ref="A11:A13"/>
    <mergeCell ref="B15:G15"/>
    <mergeCell ref="B25:G25"/>
    <mergeCell ref="B14:G14"/>
    <mergeCell ref="B23:G23"/>
    <mergeCell ref="B11:G11"/>
    <mergeCell ref="B12:G12"/>
  </mergeCells>
  <phoneticPr fontId="8" type="noConversion"/>
  <pageMargins left="0.35433070866141736" right="0.15748031496062992" top="0.11811023622047245" bottom="0.11811023622047245" header="0.15748031496062992" footer="0.19685039370078741"/>
  <pageSetup paperSize="9" scale="75" orientation="portrait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showZeros="0" zoomScale="80" zoomScaleNormal="80" workbookViewId="0">
      <selection activeCell="F40" sqref="F40"/>
    </sheetView>
  </sheetViews>
  <sheetFormatPr defaultColWidth="9" defaultRowHeight="15.75" x14ac:dyDescent="0.25"/>
  <cols>
    <col min="1" max="1" width="7.875" style="1" customWidth="1"/>
    <col min="2" max="2" width="45.5" style="4" customWidth="1"/>
    <col min="3" max="3" width="17.75" style="1" customWidth="1"/>
    <col min="4" max="4" width="21.375" style="1" customWidth="1"/>
    <col min="5" max="5" width="15" style="4" customWidth="1"/>
    <col min="6" max="6" width="13.875" style="4" customWidth="1"/>
    <col min="7" max="7" width="12.75" style="4" customWidth="1"/>
    <col min="8" max="8" width="12.625" style="4" customWidth="1"/>
    <col min="9" max="9" width="12.875" style="4" customWidth="1"/>
    <col min="10" max="10" width="12.25" style="4" customWidth="1"/>
    <col min="11" max="11" width="18.375" style="4" customWidth="1"/>
    <col min="12" max="16384" width="9" style="4"/>
  </cols>
  <sheetData>
    <row r="1" spans="1:14" ht="87" customHeight="1" x14ac:dyDescent="0.25">
      <c r="I1" s="256" t="s">
        <v>252</v>
      </c>
      <c r="J1" s="256"/>
      <c r="K1" s="256"/>
    </row>
    <row r="2" spans="1:14" x14ac:dyDescent="0.25">
      <c r="A2" s="260" t="s">
        <v>82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4" ht="18.75" customHeight="1" x14ac:dyDescent="0.25">
      <c r="A3" s="5"/>
      <c r="B3" s="2"/>
      <c r="C3" s="2"/>
      <c r="D3" s="2"/>
      <c r="E3" s="2"/>
      <c r="F3" s="233" t="s">
        <v>185</v>
      </c>
      <c r="G3" s="233"/>
      <c r="H3" s="233"/>
      <c r="I3" s="233"/>
      <c r="J3" s="233"/>
      <c r="K3" s="233"/>
    </row>
    <row r="4" spans="1:14" ht="17.25" customHeight="1" x14ac:dyDescent="0.25">
      <c r="B4" s="7"/>
      <c r="C4" s="7"/>
      <c r="D4" s="7"/>
      <c r="E4" s="7"/>
      <c r="F4" s="6"/>
      <c r="G4" s="6"/>
      <c r="H4" s="6"/>
      <c r="I4" s="233"/>
      <c r="J4" s="233"/>
      <c r="K4" s="233"/>
    </row>
    <row r="5" spans="1:14" s="3" customFormat="1" ht="18.75" x14ac:dyDescent="0.25">
      <c r="A5" s="217" t="s">
        <v>226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4" s="10" customFormat="1" ht="23.25" customHeight="1" x14ac:dyDescent="0.3">
      <c r="A6" s="262" t="s">
        <v>186</v>
      </c>
      <c r="B6" s="262"/>
      <c r="C6" s="262"/>
      <c r="D6" s="262"/>
      <c r="E6" s="262"/>
      <c r="F6" s="262"/>
      <c r="G6" s="262"/>
      <c r="H6" s="262"/>
      <c r="I6" s="262"/>
      <c r="J6" s="262"/>
      <c r="K6" s="38"/>
      <c r="L6" s="2"/>
      <c r="M6" s="2"/>
      <c r="N6" s="2"/>
    </row>
    <row r="7" spans="1:14" s="3" customFormat="1" ht="18.75" x14ac:dyDescent="0.25">
      <c r="A7" s="145"/>
      <c r="B7" s="40"/>
      <c r="C7" s="145"/>
      <c r="D7" s="145"/>
      <c r="E7" s="40"/>
      <c r="F7" s="40"/>
      <c r="G7" s="40"/>
      <c r="H7" s="40"/>
      <c r="I7" s="40"/>
      <c r="J7" s="40"/>
      <c r="K7" s="40"/>
    </row>
    <row r="8" spans="1:14" s="3" customFormat="1" ht="35.25" customHeight="1" x14ac:dyDescent="0.25">
      <c r="A8" s="261" t="s">
        <v>130</v>
      </c>
      <c r="B8" s="237" t="s">
        <v>129</v>
      </c>
      <c r="C8" s="237" t="s">
        <v>131</v>
      </c>
      <c r="D8" s="237" t="s">
        <v>172</v>
      </c>
      <c r="E8" s="237" t="s">
        <v>103</v>
      </c>
      <c r="F8" s="237" t="s">
        <v>173</v>
      </c>
      <c r="G8" s="237"/>
      <c r="H8" s="237"/>
      <c r="I8" s="237"/>
      <c r="J8" s="237"/>
      <c r="K8" s="237" t="s">
        <v>174</v>
      </c>
    </row>
    <row r="9" spans="1:14" s="3" customFormat="1" ht="36.75" customHeight="1" x14ac:dyDescent="0.25">
      <c r="A9" s="261"/>
      <c r="B9" s="237"/>
      <c r="C9" s="237"/>
      <c r="D9" s="237"/>
      <c r="E9" s="237"/>
      <c r="F9" s="237"/>
      <c r="G9" s="237"/>
      <c r="H9" s="237"/>
      <c r="I9" s="237"/>
      <c r="J9" s="237"/>
      <c r="K9" s="237"/>
    </row>
    <row r="10" spans="1:14" s="3" customFormat="1" ht="37.5" customHeight="1" x14ac:dyDescent="0.25">
      <c r="A10" s="261"/>
      <c r="B10" s="237"/>
      <c r="C10" s="237"/>
      <c r="D10" s="237"/>
      <c r="E10" s="237"/>
      <c r="F10" s="148" t="s">
        <v>136</v>
      </c>
      <c r="G10" s="148" t="s">
        <v>155</v>
      </c>
      <c r="H10" s="148" t="s">
        <v>156</v>
      </c>
      <c r="I10" s="148" t="s">
        <v>157</v>
      </c>
      <c r="J10" s="148" t="s">
        <v>158</v>
      </c>
      <c r="K10" s="237"/>
    </row>
    <row r="11" spans="1:14" s="3" customFormat="1" ht="21.75" customHeight="1" x14ac:dyDescent="0.25">
      <c r="A11" s="152">
        <v>1</v>
      </c>
      <c r="B11" s="148">
        <v>2</v>
      </c>
      <c r="C11" s="148">
        <v>3</v>
      </c>
      <c r="D11" s="148">
        <v>4</v>
      </c>
      <c r="E11" s="148">
        <v>5</v>
      </c>
      <c r="F11" s="148">
        <v>6</v>
      </c>
      <c r="G11" s="148">
        <v>7</v>
      </c>
      <c r="H11" s="148">
        <v>8</v>
      </c>
      <c r="I11" s="148">
        <v>9</v>
      </c>
      <c r="J11" s="148">
        <v>10</v>
      </c>
      <c r="K11" s="148">
        <v>11</v>
      </c>
    </row>
    <row r="12" spans="1:14" s="11" customFormat="1" ht="34.5" customHeight="1" x14ac:dyDescent="0.25">
      <c r="A12" s="42"/>
      <c r="B12" s="257" t="s">
        <v>187</v>
      </c>
      <c r="C12" s="258"/>
      <c r="D12" s="258"/>
      <c r="E12" s="258"/>
      <c r="F12" s="258"/>
      <c r="G12" s="258"/>
      <c r="H12" s="258"/>
      <c r="I12" s="258"/>
      <c r="J12" s="258"/>
      <c r="K12" s="259"/>
    </row>
    <row r="13" spans="1:14" s="3" customFormat="1" ht="89.25" customHeight="1" x14ac:dyDescent="0.25">
      <c r="A13" s="48" t="s">
        <v>132</v>
      </c>
      <c r="B13" s="147" t="s">
        <v>83</v>
      </c>
      <c r="C13" s="147" t="s">
        <v>161</v>
      </c>
      <c r="D13" s="92" t="s">
        <v>86</v>
      </c>
      <c r="E13" s="74">
        <f>SUM(F13:J13)</f>
        <v>7707.99</v>
      </c>
      <c r="F13" s="74">
        <v>7707.99</v>
      </c>
      <c r="G13" s="74"/>
      <c r="H13" s="74"/>
      <c r="I13" s="74"/>
      <c r="J13" s="74"/>
      <c r="K13" s="21" t="s">
        <v>188</v>
      </c>
    </row>
    <row r="14" spans="1:14" s="3" customFormat="1" ht="99" customHeight="1" x14ac:dyDescent="0.25">
      <c r="A14" s="104" t="s">
        <v>219</v>
      </c>
      <c r="B14" s="100" t="s">
        <v>371</v>
      </c>
      <c r="C14" s="100" t="s">
        <v>161</v>
      </c>
      <c r="D14" s="101" t="s">
        <v>372</v>
      </c>
      <c r="E14" s="102">
        <f>SUM(F14:J14)</f>
        <v>200</v>
      </c>
      <c r="F14" s="102">
        <v>200</v>
      </c>
      <c r="G14" s="74"/>
      <c r="H14" s="74"/>
      <c r="I14" s="74"/>
      <c r="J14" s="74"/>
      <c r="K14" s="21" t="s">
        <v>102</v>
      </c>
    </row>
    <row r="15" spans="1:14" s="3" customFormat="1" ht="99.75" customHeight="1" x14ac:dyDescent="0.25">
      <c r="A15" s="104" t="s">
        <v>195</v>
      </c>
      <c r="B15" s="100" t="s">
        <v>363</v>
      </c>
      <c r="C15" s="100" t="s">
        <v>161</v>
      </c>
      <c r="D15" s="101" t="s">
        <v>374</v>
      </c>
      <c r="E15" s="102">
        <f>SUM(F15:J15)</f>
        <v>79481.64</v>
      </c>
      <c r="F15" s="102">
        <v>79481.64</v>
      </c>
      <c r="G15" s="74"/>
      <c r="H15" s="74"/>
      <c r="I15" s="74"/>
      <c r="J15" s="74"/>
      <c r="K15" s="21" t="s">
        <v>102</v>
      </c>
    </row>
    <row r="16" spans="1:14" s="3" customFormat="1" ht="81" customHeight="1" x14ac:dyDescent="0.25">
      <c r="A16" s="104" t="s">
        <v>200</v>
      </c>
      <c r="B16" s="100" t="s">
        <v>362</v>
      </c>
      <c r="C16" s="100" t="s">
        <v>360</v>
      </c>
      <c r="D16" s="101" t="s">
        <v>361</v>
      </c>
      <c r="E16" s="102">
        <v>10892.09</v>
      </c>
      <c r="F16" s="102">
        <v>10892.09</v>
      </c>
      <c r="G16" s="102"/>
      <c r="H16" s="102"/>
      <c r="I16" s="102"/>
      <c r="J16" s="102"/>
      <c r="K16" s="21" t="s">
        <v>102</v>
      </c>
    </row>
    <row r="17" spans="1:11" s="3" customFormat="1" ht="102.75" customHeight="1" x14ac:dyDescent="0.25">
      <c r="A17" s="103" t="s">
        <v>201</v>
      </c>
      <c r="B17" s="100" t="s">
        <v>375</v>
      </c>
      <c r="C17" s="247" t="s">
        <v>162</v>
      </c>
      <c r="D17" s="249" t="s">
        <v>373</v>
      </c>
      <c r="E17" s="102">
        <f>SUM(F17:J17)</f>
        <v>90019.85</v>
      </c>
      <c r="F17" s="102">
        <v>90019.85</v>
      </c>
      <c r="G17" s="74"/>
      <c r="H17" s="74"/>
      <c r="I17" s="74"/>
      <c r="J17" s="74"/>
      <c r="K17" s="251" t="s">
        <v>102</v>
      </c>
    </row>
    <row r="18" spans="1:11" s="3" customFormat="1" ht="122.25" customHeight="1" x14ac:dyDescent="0.25">
      <c r="A18" s="103"/>
      <c r="B18" s="100" t="s">
        <v>376</v>
      </c>
      <c r="C18" s="248"/>
      <c r="D18" s="250"/>
      <c r="E18" s="102">
        <f>SUM(F18:J18)</f>
        <v>11054.65</v>
      </c>
      <c r="F18" s="102">
        <v>11054.65</v>
      </c>
      <c r="G18" s="74"/>
      <c r="H18" s="74"/>
      <c r="I18" s="74"/>
      <c r="J18" s="74"/>
      <c r="K18" s="250"/>
    </row>
    <row r="19" spans="1:11" s="11" customFormat="1" ht="30" customHeight="1" x14ac:dyDescent="0.25">
      <c r="A19" s="105"/>
      <c r="B19" s="252" t="s">
        <v>134</v>
      </c>
      <c r="C19" s="252"/>
      <c r="D19" s="106"/>
      <c r="E19" s="107">
        <f>SUM(F19:J19)</f>
        <v>188301.57</v>
      </c>
      <c r="F19" s="107">
        <f>SUM(F13:F17)</f>
        <v>188301.57</v>
      </c>
      <c r="G19" s="107">
        <f>SUM(G13:G13)</f>
        <v>0</v>
      </c>
      <c r="H19" s="107">
        <f>SUM(H13:H13)</f>
        <v>0</v>
      </c>
      <c r="I19" s="107">
        <f>SUM(I13:I13)</f>
        <v>0</v>
      </c>
      <c r="J19" s="107">
        <f>SUM(J13:J13)</f>
        <v>0</v>
      </c>
      <c r="K19" s="107">
        <f>SUM(K13:K13)</f>
        <v>0</v>
      </c>
    </row>
    <row r="20" spans="1:11" s="11" customFormat="1" ht="30" customHeight="1" x14ac:dyDescent="0.25">
      <c r="A20" s="105"/>
      <c r="B20" s="108" t="s">
        <v>360</v>
      </c>
      <c r="C20" s="150"/>
      <c r="D20" s="106"/>
      <c r="E20" s="102">
        <f>SUM(F20:I20)</f>
        <v>10892.09</v>
      </c>
      <c r="F20" s="102">
        <f>F16</f>
        <v>10892.09</v>
      </c>
      <c r="G20" s="102">
        <f t="shared" ref="G20:J21" si="0">G16</f>
        <v>0</v>
      </c>
      <c r="H20" s="102">
        <f t="shared" si="0"/>
        <v>0</v>
      </c>
      <c r="I20" s="102">
        <f t="shared" si="0"/>
        <v>0</v>
      </c>
      <c r="J20" s="102">
        <f t="shared" si="0"/>
        <v>0</v>
      </c>
      <c r="K20" s="107"/>
    </row>
    <row r="21" spans="1:11" s="11" customFormat="1" ht="33.75" customHeight="1" x14ac:dyDescent="0.25">
      <c r="A21" s="105"/>
      <c r="B21" s="108" t="s">
        <v>162</v>
      </c>
      <c r="C21" s="150"/>
      <c r="D21" s="106"/>
      <c r="E21" s="102">
        <f>SUM(F21:J21)</f>
        <v>90019.85</v>
      </c>
      <c r="F21" s="102">
        <f>F17</f>
        <v>90019.85</v>
      </c>
      <c r="G21" s="102">
        <f t="shared" si="0"/>
        <v>0</v>
      </c>
      <c r="H21" s="102">
        <f t="shared" si="0"/>
        <v>0</v>
      </c>
      <c r="I21" s="102">
        <f t="shared" si="0"/>
        <v>0</v>
      </c>
      <c r="J21" s="102">
        <f t="shared" si="0"/>
        <v>0</v>
      </c>
      <c r="K21" s="102"/>
    </row>
    <row r="22" spans="1:11" s="11" customFormat="1" ht="44.25" customHeight="1" x14ac:dyDescent="0.25">
      <c r="A22" s="105"/>
      <c r="B22" s="108" t="s">
        <v>175</v>
      </c>
      <c r="C22" s="108"/>
      <c r="D22" s="106"/>
      <c r="E22" s="102">
        <f>SUM(F22:J22)</f>
        <v>87389.63</v>
      </c>
      <c r="F22" s="102">
        <f>F13+F14+F15</f>
        <v>87389.63</v>
      </c>
      <c r="G22" s="102">
        <f t="shared" ref="G22:J22" si="1">G13+G14+G15</f>
        <v>0</v>
      </c>
      <c r="H22" s="102">
        <f t="shared" si="1"/>
        <v>0</v>
      </c>
      <c r="I22" s="102">
        <f t="shared" si="1"/>
        <v>0</v>
      </c>
      <c r="J22" s="102">
        <f t="shared" si="1"/>
        <v>0</v>
      </c>
      <c r="K22" s="102"/>
    </row>
    <row r="23" spans="1:11" s="11" customFormat="1" ht="42.75" customHeight="1" x14ac:dyDescent="0.25">
      <c r="A23" s="109"/>
      <c r="B23" s="253" t="s">
        <v>189</v>
      </c>
      <c r="C23" s="254"/>
      <c r="D23" s="254"/>
      <c r="E23" s="254"/>
      <c r="F23" s="254"/>
      <c r="G23" s="254"/>
      <c r="H23" s="254"/>
      <c r="I23" s="254"/>
      <c r="J23" s="254"/>
      <c r="K23" s="255"/>
    </row>
    <row r="24" spans="1:11" s="3" customFormat="1" ht="108" customHeight="1" x14ac:dyDescent="0.25">
      <c r="A24" s="148" t="s">
        <v>133</v>
      </c>
      <c r="B24" s="49" t="s">
        <v>75</v>
      </c>
      <c r="C24" s="147" t="s">
        <v>162</v>
      </c>
      <c r="D24" s="92" t="s">
        <v>394</v>
      </c>
      <c r="E24" s="44">
        <f t="shared" ref="E24:E27" si="2">SUM(F24:J24)</f>
        <v>2570312</v>
      </c>
      <c r="F24" s="74">
        <v>534576</v>
      </c>
      <c r="G24" s="74">
        <v>508934</v>
      </c>
      <c r="H24" s="74">
        <v>508934</v>
      </c>
      <c r="I24" s="74">
        <v>508934</v>
      </c>
      <c r="J24" s="74">
        <v>508934</v>
      </c>
      <c r="K24" s="148" t="s">
        <v>188</v>
      </c>
    </row>
    <row r="25" spans="1:11" s="3" customFormat="1" ht="93.75" customHeight="1" x14ac:dyDescent="0.25">
      <c r="A25" s="48" t="s">
        <v>147</v>
      </c>
      <c r="B25" s="49" t="s">
        <v>76</v>
      </c>
      <c r="C25" s="147" t="s">
        <v>161</v>
      </c>
      <c r="D25" s="92" t="s">
        <v>395</v>
      </c>
      <c r="E25" s="44">
        <f t="shared" si="2"/>
        <v>1357773.7</v>
      </c>
      <c r="F25" s="74">
        <v>239840.6</v>
      </c>
      <c r="G25" s="44">
        <v>264689.59999999998</v>
      </c>
      <c r="H25" s="44">
        <v>284414.5</v>
      </c>
      <c r="I25" s="44">
        <v>284414.5</v>
      </c>
      <c r="J25" s="44">
        <v>284414.5</v>
      </c>
      <c r="K25" s="148" t="s">
        <v>188</v>
      </c>
    </row>
    <row r="26" spans="1:11" s="3" customFormat="1" ht="103.5" customHeight="1" x14ac:dyDescent="0.25">
      <c r="A26" s="148" t="s">
        <v>190</v>
      </c>
      <c r="B26" s="49" t="s">
        <v>258</v>
      </c>
      <c r="C26" s="147" t="s">
        <v>161</v>
      </c>
      <c r="D26" s="92" t="s">
        <v>396</v>
      </c>
      <c r="E26" s="44">
        <f t="shared" si="2"/>
        <v>17221.5</v>
      </c>
      <c r="F26" s="44">
        <f>3444.3</f>
        <v>3444.3</v>
      </c>
      <c r="G26" s="44">
        <v>3444.3</v>
      </c>
      <c r="H26" s="44">
        <v>3444.3</v>
      </c>
      <c r="I26" s="44">
        <v>3444.3</v>
      </c>
      <c r="J26" s="44">
        <v>3444.3</v>
      </c>
      <c r="K26" s="148" t="s">
        <v>188</v>
      </c>
    </row>
    <row r="27" spans="1:11" s="3" customFormat="1" ht="105" customHeight="1" x14ac:dyDescent="0.25">
      <c r="A27" s="148" t="s">
        <v>207</v>
      </c>
      <c r="B27" s="49" t="s">
        <v>244</v>
      </c>
      <c r="C27" s="49" t="s">
        <v>161</v>
      </c>
      <c r="D27" s="92" t="s">
        <v>397</v>
      </c>
      <c r="E27" s="74">
        <f t="shared" si="2"/>
        <v>421982.1</v>
      </c>
      <c r="F27" s="74">
        <v>61982.1</v>
      </c>
      <c r="G27" s="74">
        <v>90000</v>
      </c>
      <c r="H27" s="74">
        <v>90000</v>
      </c>
      <c r="I27" s="74">
        <v>90000</v>
      </c>
      <c r="J27" s="74">
        <v>90000</v>
      </c>
      <c r="K27" s="148" t="s">
        <v>188</v>
      </c>
    </row>
    <row r="28" spans="1:11" s="11" customFormat="1" ht="39.75" customHeight="1" x14ac:dyDescent="0.25">
      <c r="A28" s="42"/>
      <c r="B28" s="239" t="s">
        <v>135</v>
      </c>
      <c r="C28" s="239"/>
      <c r="D28" s="45"/>
      <c r="E28" s="76">
        <f t="shared" ref="E28:J28" si="3">SUM(E24:E27)</f>
        <v>4367289.3</v>
      </c>
      <c r="F28" s="76">
        <f t="shared" si="3"/>
        <v>839843</v>
      </c>
      <c r="G28" s="76">
        <f t="shared" si="3"/>
        <v>867067.9</v>
      </c>
      <c r="H28" s="76">
        <f t="shared" si="3"/>
        <v>886792.8</v>
      </c>
      <c r="I28" s="76">
        <f t="shared" si="3"/>
        <v>886792.8</v>
      </c>
      <c r="J28" s="76">
        <f t="shared" si="3"/>
        <v>886792.8</v>
      </c>
      <c r="K28" s="45"/>
    </row>
    <row r="29" spans="1:11" s="11" customFormat="1" ht="43.5" customHeight="1" x14ac:dyDescent="0.25">
      <c r="A29" s="42"/>
      <c r="B29" s="46" t="s">
        <v>162</v>
      </c>
      <c r="C29" s="151"/>
      <c r="D29" s="45"/>
      <c r="E29" s="74">
        <f t="shared" ref="E29:J29" si="4">E24</f>
        <v>2570312</v>
      </c>
      <c r="F29" s="74">
        <f t="shared" si="4"/>
        <v>534576</v>
      </c>
      <c r="G29" s="74">
        <f t="shared" si="4"/>
        <v>508934</v>
      </c>
      <c r="H29" s="74">
        <f t="shared" si="4"/>
        <v>508934</v>
      </c>
      <c r="I29" s="74">
        <f t="shared" si="4"/>
        <v>508934</v>
      </c>
      <c r="J29" s="74">
        <f t="shared" si="4"/>
        <v>508934</v>
      </c>
      <c r="K29" s="45"/>
    </row>
    <row r="30" spans="1:11" s="11" customFormat="1" ht="45.75" customHeight="1" x14ac:dyDescent="0.25">
      <c r="A30" s="42"/>
      <c r="B30" s="46" t="s">
        <v>175</v>
      </c>
      <c r="C30" s="46"/>
      <c r="D30" s="45"/>
      <c r="E30" s="74">
        <f t="shared" ref="E30:J30" si="5">SUM(E25:E27)</f>
        <v>1796977.2999999998</v>
      </c>
      <c r="F30" s="74">
        <f t="shared" si="5"/>
        <v>305267</v>
      </c>
      <c r="G30" s="74">
        <f t="shared" si="5"/>
        <v>358133.89999999997</v>
      </c>
      <c r="H30" s="74">
        <f t="shared" si="5"/>
        <v>377858.8</v>
      </c>
      <c r="I30" s="74">
        <f t="shared" si="5"/>
        <v>377858.8</v>
      </c>
      <c r="J30" s="74">
        <f t="shared" si="5"/>
        <v>377858.8</v>
      </c>
      <c r="K30" s="45"/>
    </row>
    <row r="31" spans="1:11" s="13" customFormat="1" ht="39" customHeight="1" x14ac:dyDescent="0.25">
      <c r="A31" s="50"/>
      <c r="B31" s="240" t="s">
        <v>227</v>
      </c>
      <c r="C31" s="241"/>
      <c r="D31" s="241"/>
      <c r="E31" s="241"/>
      <c r="F31" s="241"/>
      <c r="G31" s="241"/>
      <c r="H31" s="241"/>
      <c r="I31" s="241"/>
      <c r="J31" s="241"/>
      <c r="K31" s="242"/>
    </row>
    <row r="32" spans="1:11" s="13" customFormat="1" ht="98.25" customHeight="1" x14ac:dyDescent="0.25">
      <c r="A32" s="243" t="s">
        <v>208</v>
      </c>
      <c r="B32" s="245" t="s">
        <v>77</v>
      </c>
      <c r="C32" s="147" t="s">
        <v>161</v>
      </c>
      <c r="D32" s="92" t="s">
        <v>92</v>
      </c>
      <c r="E32" s="74">
        <f>SUM(F32:J32)</f>
        <v>1824</v>
      </c>
      <c r="F32" s="75">
        <v>364.8</v>
      </c>
      <c r="G32" s="75">
        <v>364.8</v>
      </c>
      <c r="H32" s="75">
        <v>364.8</v>
      </c>
      <c r="I32" s="75">
        <v>364.8</v>
      </c>
      <c r="J32" s="75">
        <v>364.8</v>
      </c>
      <c r="K32" s="243" t="s">
        <v>188</v>
      </c>
    </row>
    <row r="33" spans="1:11" s="13" customFormat="1" ht="72.75" customHeight="1" x14ac:dyDescent="0.25">
      <c r="A33" s="244"/>
      <c r="B33" s="246"/>
      <c r="C33" s="147" t="s">
        <v>162</v>
      </c>
      <c r="D33" s="92" t="s">
        <v>358</v>
      </c>
      <c r="E33" s="44">
        <f>SUM(F33:J33)</f>
        <v>84.7</v>
      </c>
      <c r="F33" s="47">
        <v>84.7</v>
      </c>
      <c r="G33" s="47">
        <v>0</v>
      </c>
      <c r="H33" s="47">
        <v>0</v>
      </c>
      <c r="I33" s="47">
        <v>0</v>
      </c>
      <c r="J33" s="47">
        <v>0</v>
      </c>
      <c r="K33" s="244"/>
    </row>
    <row r="34" spans="1:11" s="13" customFormat="1" ht="36" customHeight="1" x14ac:dyDescent="0.25">
      <c r="A34" s="42"/>
      <c r="B34" s="239" t="s">
        <v>209</v>
      </c>
      <c r="C34" s="239"/>
      <c r="D34" s="45"/>
      <c r="E34" s="76">
        <f t="shared" ref="E34:J34" si="6">SUM(E32:E33)</f>
        <v>1908.7</v>
      </c>
      <c r="F34" s="76">
        <f t="shared" si="6"/>
        <v>449.5</v>
      </c>
      <c r="G34" s="76">
        <f t="shared" si="6"/>
        <v>364.8</v>
      </c>
      <c r="H34" s="76">
        <f t="shared" si="6"/>
        <v>364.8</v>
      </c>
      <c r="I34" s="76">
        <f t="shared" si="6"/>
        <v>364.8</v>
      </c>
      <c r="J34" s="76">
        <f t="shared" si="6"/>
        <v>364.8</v>
      </c>
      <c r="K34" s="45"/>
    </row>
    <row r="35" spans="1:11" s="13" customFormat="1" ht="34.5" customHeight="1" x14ac:dyDescent="0.25">
      <c r="A35" s="42"/>
      <c r="B35" s="46" t="s">
        <v>162</v>
      </c>
      <c r="C35" s="151"/>
      <c r="D35" s="45"/>
      <c r="E35" s="74">
        <f t="shared" ref="E35:J35" si="7">E33</f>
        <v>84.7</v>
      </c>
      <c r="F35" s="74">
        <f t="shared" si="7"/>
        <v>84.7</v>
      </c>
      <c r="G35" s="74">
        <f t="shared" si="7"/>
        <v>0</v>
      </c>
      <c r="H35" s="74">
        <f t="shared" si="7"/>
        <v>0</v>
      </c>
      <c r="I35" s="74">
        <f t="shared" si="7"/>
        <v>0</v>
      </c>
      <c r="J35" s="74">
        <f t="shared" si="7"/>
        <v>0</v>
      </c>
      <c r="K35" s="45"/>
    </row>
    <row r="36" spans="1:11" s="13" customFormat="1" ht="46.5" customHeight="1" x14ac:dyDescent="0.25">
      <c r="A36" s="42"/>
      <c r="B36" s="46" t="s">
        <v>175</v>
      </c>
      <c r="C36" s="46"/>
      <c r="D36" s="45"/>
      <c r="E36" s="74">
        <f t="shared" ref="E36:J36" si="8">E32</f>
        <v>1824</v>
      </c>
      <c r="F36" s="74">
        <f t="shared" si="8"/>
        <v>364.8</v>
      </c>
      <c r="G36" s="74">
        <f t="shared" si="8"/>
        <v>364.8</v>
      </c>
      <c r="H36" s="74">
        <f t="shared" si="8"/>
        <v>364.8</v>
      </c>
      <c r="I36" s="74">
        <f t="shared" si="8"/>
        <v>364.8</v>
      </c>
      <c r="J36" s="74">
        <f t="shared" si="8"/>
        <v>364.8</v>
      </c>
      <c r="K36" s="45"/>
    </row>
    <row r="37" spans="1:11" s="13" customFormat="1" ht="33" customHeight="1" x14ac:dyDescent="0.25">
      <c r="A37" s="50"/>
      <c r="B37" s="110" t="s">
        <v>210</v>
      </c>
      <c r="C37" s="111"/>
      <c r="D37" s="112"/>
      <c r="E37" s="113">
        <f t="shared" ref="E37:J37" si="9">E19+E28+E34</f>
        <v>4557499.57</v>
      </c>
      <c r="F37" s="113">
        <f t="shared" si="9"/>
        <v>1028594.0700000001</v>
      </c>
      <c r="G37" s="113">
        <f t="shared" si="9"/>
        <v>867432.70000000007</v>
      </c>
      <c r="H37" s="113">
        <f t="shared" si="9"/>
        <v>887157.60000000009</v>
      </c>
      <c r="I37" s="113">
        <f t="shared" si="9"/>
        <v>887157.60000000009</v>
      </c>
      <c r="J37" s="113">
        <f t="shared" si="9"/>
        <v>887157.60000000009</v>
      </c>
      <c r="K37" s="51"/>
    </row>
    <row r="38" spans="1:11" s="13" customFormat="1" ht="30" customHeight="1" x14ac:dyDescent="0.25">
      <c r="A38" s="50"/>
      <c r="B38" s="108" t="s">
        <v>360</v>
      </c>
      <c r="C38" s="111"/>
      <c r="D38" s="112"/>
      <c r="E38" s="102">
        <f t="shared" ref="E38:J38" si="10">E20</f>
        <v>10892.09</v>
      </c>
      <c r="F38" s="102">
        <f t="shared" si="10"/>
        <v>10892.09</v>
      </c>
      <c r="G38" s="102">
        <f t="shared" si="10"/>
        <v>0</v>
      </c>
      <c r="H38" s="102">
        <f t="shared" si="10"/>
        <v>0</v>
      </c>
      <c r="I38" s="102">
        <f t="shared" si="10"/>
        <v>0</v>
      </c>
      <c r="J38" s="102">
        <f t="shared" si="10"/>
        <v>0</v>
      </c>
      <c r="K38" s="51"/>
    </row>
    <row r="39" spans="1:11" s="11" customFormat="1" ht="36.75" customHeight="1" x14ac:dyDescent="0.25">
      <c r="A39" s="45"/>
      <c r="B39" s="108" t="s">
        <v>162</v>
      </c>
      <c r="C39" s="150"/>
      <c r="D39" s="106"/>
      <c r="E39" s="102">
        <f t="shared" ref="E39:J40" si="11">E21+E29+E35</f>
        <v>2660416.5500000003</v>
      </c>
      <c r="F39" s="102">
        <f t="shared" si="11"/>
        <v>624680.54999999993</v>
      </c>
      <c r="G39" s="102">
        <f t="shared" si="11"/>
        <v>508934</v>
      </c>
      <c r="H39" s="102">
        <f t="shared" si="11"/>
        <v>508934</v>
      </c>
      <c r="I39" s="102">
        <f t="shared" si="11"/>
        <v>508934</v>
      </c>
      <c r="J39" s="102">
        <f t="shared" si="11"/>
        <v>508934</v>
      </c>
      <c r="K39" s="45"/>
    </row>
    <row r="40" spans="1:11" s="11" customFormat="1" ht="37.5" x14ac:dyDescent="0.25">
      <c r="A40" s="45"/>
      <c r="B40" s="108" t="s">
        <v>175</v>
      </c>
      <c r="C40" s="108"/>
      <c r="D40" s="106"/>
      <c r="E40" s="102">
        <f t="shared" si="11"/>
        <v>1886190.9299999997</v>
      </c>
      <c r="F40" s="102">
        <f t="shared" si="11"/>
        <v>393021.43</v>
      </c>
      <c r="G40" s="102">
        <f t="shared" si="11"/>
        <v>358498.69999999995</v>
      </c>
      <c r="H40" s="102">
        <f t="shared" si="11"/>
        <v>378223.6</v>
      </c>
      <c r="I40" s="102">
        <f t="shared" si="11"/>
        <v>378223.6</v>
      </c>
      <c r="J40" s="102">
        <f t="shared" si="11"/>
        <v>378223.6</v>
      </c>
      <c r="K40" s="45"/>
    </row>
    <row r="41" spans="1:11" s="13" customFormat="1" x14ac:dyDescent="0.25">
      <c r="A41" s="12"/>
      <c r="C41" s="12"/>
      <c r="D41" s="12"/>
    </row>
    <row r="42" spans="1:11" s="3" customFormat="1" x14ac:dyDescent="0.25">
      <c r="A42" s="5"/>
      <c r="C42" s="5"/>
      <c r="D42" s="5"/>
    </row>
    <row r="43" spans="1:11" s="3" customFormat="1" x14ac:dyDescent="0.25">
      <c r="A43" s="5"/>
      <c r="C43" s="5"/>
      <c r="D43" s="5"/>
    </row>
    <row r="44" spans="1:11" s="3" customFormat="1" x14ac:dyDescent="0.25">
      <c r="A44" s="5"/>
      <c r="C44" s="5"/>
      <c r="D44" s="5"/>
    </row>
    <row r="45" spans="1:11" s="3" customFormat="1" x14ac:dyDescent="0.25">
      <c r="A45" s="5"/>
      <c r="C45" s="5"/>
      <c r="D45" s="5"/>
    </row>
    <row r="46" spans="1:11" s="3" customFormat="1" x14ac:dyDescent="0.25">
      <c r="A46" s="5"/>
      <c r="C46" s="5"/>
      <c r="D46" s="5"/>
    </row>
    <row r="47" spans="1:11" s="3" customFormat="1" x14ac:dyDescent="0.25">
      <c r="A47" s="5"/>
      <c r="C47" s="5"/>
      <c r="D47" s="5"/>
    </row>
    <row r="48" spans="1:11" s="3" customFormat="1" x14ac:dyDescent="0.25">
      <c r="A48" s="5"/>
      <c r="C48" s="5"/>
      <c r="D48" s="5"/>
    </row>
    <row r="49" spans="1:4" s="3" customFormat="1" x14ac:dyDescent="0.25">
      <c r="A49" s="5"/>
      <c r="C49" s="5"/>
      <c r="D49" s="5"/>
    </row>
    <row r="50" spans="1:4" s="3" customFormat="1" x14ac:dyDescent="0.25">
      <c r="A50" s="5"/>
      <c r="C50" s="5"/>
      <c r="D50" s="5"/>
    </row>
    <row r="51" spans="1:4" s="3" customFormat="1" x14ac:dyDescent="0.25">
      <c r="A51" s="5"/>
      <c r="C51" s="5"/>
      <c r="D51" s="5"/>
    </row>
    <row r="52" spans="1:4" s="3" customFormat="1" x14ac:dyDescent="0.25">
      <c r="A52" s="5"/>
      <c r="C52" s="5"/>
      <c r="D52" s="5"/>
    </row>
  </sheetData>
  <mergeCells count="25">
    <mergeCell ref="A5:K5"/>
    <mergeCell ref="I1:K1"/>
    <mergeCell ref="B12:K12"/>
    <mergeCell ref="D8:D10"/>
    <mergeCell ref="B8:B10"/>
    <mergeCell ref="F8:J9"/>
    <mergeCell ref="E8:E10"/>
    <mergeCell ref="C8:C10"/>
    <mergeCell ref="A2:K2"/>
    <mergeCell ref="A8:A10"/>
    <mergeCell ref="K8:K10"/>
    <mergeCell ref="I4:K4"/>
    <mergeCell ref="F3:K3"/>
    <mergeCell ref="A6:J6"/>
    <mergeCell ref="C17:C18"/>
    <mergeCell ref="D17:D18"/>
    <mergeCell ref="K17:K18"/>
    <mergeCell ref="B19:C19"/>
    <mergeCell ref="B23:K23"/>
    <mergeCell ref="B34:C34"/>
    <mergeCell ref="B28:C28"/>
    <mergeCell ref="B31:K31"/>
    <mergeCell ref="A32:A33"/>
    <mergeCell ref="B32:B33"/>
    <mergeCell ref="K32:K33"/>
  </mergeCells>
  <phoneticPr fontId="8" type="noConversion"/>
  <pageMargins left="0.27559055118110237" right="0.15748031496062992" top="0.15748031496062992" bottom="0.19685039370078741" header="0.31496062992125984" footer="0"/>
  <pageSetup paperSize="9" scale="70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view="pageBreakPreview" zoomScale="75" zoomScaleNormal="75" zoomScaleSheetLayoutView="75" workbookViewId="0">
      <selection activeCell="A81" sqref="A81"/>
    </sheetView>
  </sheetViews>
  <sheetFormatPr defaultColWidth="9" defaultRowHeight="15.75" x14ac:dyDescent="0.25"/>
  <cols>
    <col min="1" max="1" width="5" style="1" customWidth="1"/>
    <col min="2" max="2" width="65.25" style="4" customWidth="1"/>
    <col min="3" max="3" width="17.75" style="4" customWidth="1"/>
    <col min="4" max="4" width="16.875" style="4" customWidth="1"/>
    <col min="5" max="16384" width="9" style="4"/>
  </cols>
  <sheetData>
    <row r="1" spans="1:4" ht="81" customHeight="1" x14ac:dyDescent="0.25">
      <c r="C1" s="256" t="s">
        <v>253</v>
      </c>
      <c r="D1" s="256"/>
    </row>
    <row r="2" spans="1:4" x14ac:dyDescent="0.25">
      <c r="A2" s="82"/>
      <c r="B2" s="82"/>
      <c r="C2" s="260" t="s">
        <v>112</v>
      </c>
      <c r="D2" s="263"/>
    </row>
    <row r="3" spans="1:4" ht="18.75" customHeight="1" x14ac:dyDescent="0.25">
      <c r="A3" s="37"/>
      <c r="B3" s="2"/>
      <c r="C3" s="260" t="s">
        <v>113</v>
      </c>
      <c r="D3" s="263"/>
    </row>
    <row r="4" spans="1:4" ht="17.25" customHeight="1" x14ac:dyDescent="0.25">
      <c r="B4" s="209" t="s">
        <v>109</v>
      </c>
      <c r="C4" s="264"/>
      <c r="D4" s="264"/>
    </row>
    <row r="5" spans="1:4" ht="42.75" customHeight="1" x14ac:dyDescent="0.25">
      <c r="B5" s="264"/>
      <c r="C5" s="264"/>
      <c r="D5" s="264"/>
    </row>
    <row r="6" spans="1:4" s="3" customFormat="1" ht="18.75" x14ac:dyDescent="0.25">
      <c r="A6" s="14"/>
      <c r="B6" s="40"/>
      <c r="C6" s="95"/>
      <c r="D6" s="40"/>
    </row>
    <row r="7" spans="1:4" s="3" customFormat="1" ht="35.25" customHeight="1" x14ac:dyDescent="0.25">
      <c r="A7" s="261" t="s">
        <v>130</v>
      </c>
      <c r="B7" s="237" t="s">
        <v>108</v>
      </c>
      <c r="C7" s="237" t="s">
        <v>111</v>
      </c>
      <c r="D7" s="237" t="s">
        <v>110</v>
      </c>
    </row>
    <row r="8" spans="1:4" s="3" customFormat="1" ht="36.75" customHeight="1" x14ac:dyDescent="0.25">
      <c r="A8" s="261"/>
      <c r="B8" s="237"/>
      <c r="C8" s="237"/>
      <c r="D8" s="237"/>
    </row>
    <row r="9" spans="1:4" s="3" customFormat="1" ht="37.5" customHeight="1" x14ac:dyDescent="0.25">
      <c r="A9" s="261"/>
      <c r="B9" s="237"/>
      <c r="C9" s="237"/>
      <c r="D9" s="237"/>
    </row>
    <row r="10" spans="1:4" s="3" customFormat="1" ht="21.75" customHeight="1" x14ac:dyDescent="0.25">
      <c r="A10" s="41">
        <v>1</v>
      </c>
      <c r="B10" s="22">
        <v>2</v>
      </c>
      <c r="C10" s="22">
        <v>3</v>
      </c>
      <c r="D10" s="22">
        <v>4</v>
      </c>
    </row>
    <row r="11" spans="1:4" s="3" customFormat="1" ht="42" customHeight="1" x14ac:dyDescent="0.25">
      <c r="A11" s="41">
        <v>1</v>
      </c>
      <c r="B11" s="41" t="s">
        <v>259</v>
      </c>
      <c r="C11" s="88">
        <v>1384.8</v>
      </c>
      <c r="D11" s="22" t="s">
        <v>188</v>
      </c>
    </row>
    <row r="12" spans="1:4" s="3" customFormat="1" ht="46.5" customHeight="1" x14ac:dyDescent="0.25">
      <c r="A12" s="41">
        <v>2</v>
      </c>
      <c r="B12" s="41" t="s">
        <v>260</v>
      </c>
      <c r="C12" s="88">
        <v>1994.11</v>
      </c>
      <c r="D12" s="22" t="s">
        <v>188</v>
      </c>
    </row>
    <row r="13" spans="1:4" s="3" customFormat="1" ht="42.75" customHeight="1" x14ac:dyDescent="0.25">
      <c r="A13" s="41">
        <v>3</v>
      </c>
      <c r="B13" s="41" t="s">
        <v>261</v>
      </c>
      <c r="C13" s="88">
        <v>7303.97</v>
      </c>
      <c r="D13" s="22" t="s">
        <v>188</v>
      </c>
    </row>
    <row r="14" spans="1:4" s="3" customFormat="1" ht="44.25" customHeight="1" x14ac:dyDescent="0.25">
      <c r="A14" s="41">
        <v>4</v>
      </c>
      <c r="B14" s="41" t="s">
        <v>262</v>
      </c>
      <c r="C14" s="88">
        <v>1728.2</v>
      </c>
      <c r="D14" s="22" t="s">
        <v>188</v>
      </c>
    </row>
    <row r="15" spans="1:4" s="3" customFormat="1" ht="42.75" customHeight="1" x14ac:dyDescent="0.25">
      <c r="A15" s="41">
        <v>5</v>
      </c>
      <c r="B15" s="41" t="s">
        <v>263</v>
      </c>
      <c r="C15" s="88">
        <v>1240</v>
      </c>
      <c r="D15" s="22" t="s">
        <v>188</v>
      </c>
    </row>
    <row r="16" spans="1:4" s="3" customFormat="1" ht="42.75" customHeight="1" x14ac:dyDescent="0.25">
      <c r="A16" s="41">
        <v>6</v>
      </c>
      <c r="B16" s="41" t="s">
        <v>343</v>
      </c>
      <c r="C16" s="88">
        <v>183.3</v>
      </c>
      <c r="D16" s="22" t="s">
        <v>188</v>
      </c>
    </row>
    <row r="17" spans="1:4" s="3" customFormat="1" ht="42.75" customHeight="1" x14ac:dyDescent="0.25">
      <c r="A17" s="41">
        <v>7</v>
      </c>
      <c r="B17" s="41" t="s">
        <v>264</v>
      </c>
      <c r="C17" s="88">
        <v>700</v>
      </c>
      <c r="D17" s="22" t="s">
        <v>188</v>
      </c>
    </row>
    <row r="18" spans="1:4" s="3" customFormat="1" ht="42" customHeight="1" x14ac:dyDescent="0.25">
      <c r="A18" s="41">
        <v>8</v>
      </c>
      <c r="B18" s="41" t="s">
        <v>265</v>
      </c>
      <c r="C18" s="88">
        <v>2500</v>
      </c>
      <c r="D18" s="22" t="s">
        <v>188</v>
      </c>
    </row>
    <row r="19" spans="1:4" s="3" customFormat="1" ht="46.5" customHeight="1" x14ac:dyDescent="0.25">
      <c r="A19" s="41">
        <v>9</v>
      </c>
      <c r="B19" s="41" t="s">
        <v>266</v>
      </c>
      <c r="C19" s="88">
        <v>1785.4</v>
      </c>
      <c r="D19" s="22" t="s">
        <v>188</v>
      </c>
    </row>
    <row r="20" spans="1:4" s="3" customFormat="1" ht="46.5" customHeight="1" x14ac:dyDescent="0.25">
      <c r="A20" s="41">
        <v>10</v>
      </c>
      <c r="B20" s="41" t="s">
        <v>267</v>
      </c>
      <c r="C20" s="88">
        <v>700</v>
      </c>
      <c r="D20" s="22" t="s">
        <v>188</v>
      </c>
    </row>
    <row r="21" spans="1:4" s="3" customFormat="1" ht="48" customHeight="1" x14ac:dyDescent="0.25">
      <c r="A21" s="41">
        <v>11</v>
      </c>
      <c r="B21" s="41" t="s">
        <v>268</v>
      </c>
      <c r="C21" s="88">
        <v>2724.64</v>
      </c>
      <c r="D21" s="22" t="s">
        <v>188</v>
      </c>
    </row>
    <row r="22" spans="1:4" s="3" customFormat="1" ht="40.5" customHeight="1" x14ac:dyDescent="0.25">
      <c r="A22" s="41">
        <v>12</v>
      </c>
      <c r="B22" s="41" t="s">
        <v>269</v>
      </c>
      <c r="C22" s="88">
        <v>2000</v>
      </c>
      <c r="D22" s="22" t="s">
        <v>188</v>
      </c>
    </row>
    <row r="23" spans="1:4" s="3" customFormat="1" ht="42.75" customHeight="1" x14ac:dyDescent="0.25">
      <c r="A23" s="41">
        <v>13</v>
      </c>
      <c r="B23" s="41" t="s">
        <v>270</v>
      </c>
      <c r="C23" s="88">
        <v>1500</v>
      </c>
      <c r="D23" s="22" t="s">
        <v>188</v>
      </c>
    </row>
    <row r="24" spans="1:4" s="3" customFormat="1" ht="42.75" customHeight="1" x14ac:dyDescent="0.25">
      <c r="A24" s="41">
        <v>14</v>
      </c>
      <c r="B24" s="41" t="s">
        <v>271</v>
      </c>
      <c r="C24" s="88">
        <v>2000</v>
      </c>
      <c r="D24" s="22" t="s">
        <v>188</v>
      </c>
    </row>
    <row r="25" spans="1:4" s="3" customFormat="1" ht="42.75" customHeight="1" x14ac:dyDescent="0.25">
      <c r="A25" s="41">
        <v>15</v>
      </c>
      <c r="B25" s="41" t="s">
        <v>272</v>
      </c>
      <c r="C25" s="98">
        <v>1024</v>
      </c>
      <c r="D25" s="22" t="s">
        <v>188</v>
      </c>
    </row>
    <row r="26" spans="1:4" s="3" customFormat="1" ht="42.75" customHeight="1" x14ac:dyDescent="0.25">
      <c r="A26" s="41">
        <v>16</v>
      </c>
      <c r="B26" s="41" t="s">
        <v>273</v>
      </c>
      <c r="C26" s="88">
        <v>1228.3499999999999</v>
      </c>
      <c r="D26" s="22" t="s">
        <v>188</v>
      </c>
    </row>
    <row r="27" spans="1:4" s="3" customFormat="1" ht="42.75" customHeight="1" x14ac:dyDescent="0.25">
      <c r="A27" s="41">
        <v>17</v>
      </c>
      <c r="B27" s="41" t="s">
        <v>274</v>
      </c>
      <c r="C27" s="88">
        <v>2432.6999999999998</v>
      </c>
      <c r="D27" s="22" t="s">
        <v>188</v>
      </c>
    </row>
    <row r="28" spans="1:4" s="3" customFormat="1" ht="42.75" customHeight="1" x14ac:dyDescent="0.25">
      <c r="A28" s="41">
        <v>18</v>
      </c>
      <c r="B28" s="41" t="s">
        <v>275</v>
      </c>
      <c r="C28" s="88">
        <v>1506</v>
      </c>
      <c r="D28" s="22" t="s">
        <v>188</v>
      </c>
    </row>
    <row r="29" spans="1:4" s="3" customFormat="1" ht="43.5" customHeight="1" x14ac:dyDescent="0.25">
      <c r="A29" s="41">
        <v>19</v>
      </c>
      <c r="B29" s="41" t="s">
        <v>276</v>
      </c>
      <c r="C29" s="88">
        <v>2759</v>
      </c>
      <c r="D29" s="22" t="s">
        <v>188</v>
      </c>
    </row>
    <row r="30" spans="1:4" s="3" customFormat="1" ht="43.5" customHeight="1" x14ac:dyDescent="0.25">
      <c r="A30" s="41">
        <v>20</v>
      </c>
      <c r="B30" s="41" t="s">
        <v>277</v>
      </c>
      <c r="C30" s="88">
        <v>2000</v>
      </c>
      <c r="D30" s="22" t="s">
        <v>188</v>
      </c>
    </row>
    <row r="31" spans="1:4" s="3" customFormat="1" ht="42" customHeight="1" x14ac:dyDescent="0.25">
      <c r="A31" s="41">
        <v>21</v>
      </c>
      <c r="B31" s="41" t="s">
        <v>278</v>
      </c>
      <c r="C31" s="88">
        <v>2000</v>
      </c>
      <c r="D31" s="22" t="s">
        <v>188</v>
      </c>
    </row>
    <row r="32" spans="1:4" s="3" customFormat="1" ht="42" customHeight="1" x14ac:dyDescent="0.25">
      <c r="A32" s="41">
        <v>22</v>
      </c>
      <c r="B32" s="41" t="s">
        <v>279</v>
      </c>
      <c r="C32" s="88">
        <v>1000</v>
      </c>
      <c r="D32" s="22" t="s">
        <v>188</v>
      </c>
    </row>
    <row r="33" spans="1:4" s="3" customFormat="1" ht="42" customHeight="1" x14ac:dyDescent="0.25">
      <c r="A33" s="41">
        <v>23</v>
      </c>
      <c r="B33" s="41" t="s">
        <v>346</v>
      </c>
      <c r="C33" s="88">
        <v>1000</v>
      </c>
      <c r="D33" s="22" t="s">
        <v>188</v>
      </c>
    </row>
    <row r="34" spans="1:4" s="3" customFormat="1" ht="42" customHeight="1" x14ac:dyDescent="0.25">
      <c r="A34" s="41">
        <v>24</v>
      </c>
      <c r="B34" s="41" t="s">
        <v>347</v>
      </c>
      <c r="C34" s="88">
        <v>1000</v>
      </c>
      <c r="D34" s="22" t="s">
        <v>188</v>
      </c>
    </row>
    <row r="35" spans="1:4" s="3" customFormat="1" ht="42.75" customHeight="1" x14ac:dyDescent="0.25">
      <c r="A35" s="41">
        <v>25</v>
      </c>
      <c r="B35" s="41" t="s">
        <v>280</v>
      </c>
      <c r="C35" s="88">
        <v>500</v>
      </c>
      <c r="D35" s="22" t="s">
        <v>188</v>
      </c>
    </row>
    <row r="36" spans="1:4" s="3" customFormat="1" ht="42" customHeight="1" x14ac:dyDescent="0.25">
      <c r="A36" s="41">
        <v>26</v>
      </c>
      <c r="B36" s="41" t="s">
        <v>281</v>
      </c>
      <c r="C36" s="88">
        <f>500+286.5</f>
        <v>786.5</v>
      </c>
      <c r="D36" s="22" t="s">
        <v>188</v>
      </c>
    </row>
    <row r="37" spans="1:4" s="3" customFormat="1" ht="39.75" customHeight="1" x14ac:dyDescent="0.25">
      <c r="A37" s="41">
        <v>27</v>
      </c>
      <c r="B37" s="41" t="s">
        <v>282</v>
      </c>
      <c r="C37" s="88">
        <v>2126</v>
      </c>
      <c r="D37" s="22" t="s">
        <v>188</v>
      </c>
    </row>
    <row r="38" spans="1:4" s="13" customFormat="1" ht="37.5" x14ac:dyDescent="0.25">
      <c r="A38" s="41">
        <v>28</v>
      </c>
      <c r="B38" s="41" t="s">
        <v>283</v>
      </c>
      <c r="C38" s="88">
        <v>2322.5</v>
      </c>
      <c r="D38" s="22" t="s">
        <v>188</v>
      </c>
    </row>
    <row r="39" spans="1:4" s="13" customFormat="1" ht="37.5" x14ac:dyDescent="0.25">
      <c r="A39" s="41">
        <v>29</v>
      </c>
      <c r="B39" s="41" t="s">
        <v>284</v>
      </c>
      <c r="C39" s="88">
        <v>570.89</v>
      </c>
      <c r="D39" s="22" t="s">
        <v>188</v>
      </c>
    </row>
    <row r="40" spans="1:4" s="13" customFormat="1" ht="37.5" x14ac:dyDescent="0.25">
      <c r="A40" s="41">
        <v>30</v>
      </c>
      <c r="B40" s="41" t="s">
        <v>1</v>
      </c>
      <c r="C40" s="88">
        <v>604.20000000000005</v>
      </c>
      <c r="D40" s="22" t="s">
        <v>188</v>
      </c>
    </row>
    <row r="41" spans="1:4" s="13" customFormat="1" ht="37.5" x14ac:dyDescent="0.25">
      <c r="A41" s="41">
        <v>31</v>
      </c>
      <c r="B41" s="41" t="s">
        <v>285</v>
      </c>
      <c r="C41" s="88">
        <v>205.71</v>
      </c>
      <c r="D41" s="22" t="s">
        <v>188</v>
      </c>
    </row>
    <row r="42" spans="1:4" s="11" customFormat="1" ht="37.5" x14ac:dyDescent="0.25">
      <c r="A42" s="41">
        <v>32</v>
      </c>
      <c r="B42" s="41" t="s">
        <v>286</v>
      </c>
      <c r="C42" s="98">
        <f>200-15.2+15.2</f>
        <v>200</v>
      </c>
      <c r="D42" s="22" t="s">
        <v>188</v>
      </c>
    </row>
    <row r="43" spans="1:4" s="11" customFormat="1" ht="37.5" x14ac:dyDescent="0.25">
      <c r="A43" s="178">
        <v>33</v>
      </c>
      <c r="B43" s="178" t="s">
        <v>436</v>
      </c>
      <c r="C43" s="98">
        <v>19.5</v>
      </c>
      <c r="D43" s="177" t="s">
        <v>188</v>
      </c>
    </row>
    <row r="44" spans="1:4" s="13" customFormat="1" ht="37.5" x14ac:dyDescent="0.25">
      <c r="A44" s="41">
        <v>34</v>
      </c>
      <c r="B44" s="41" t="s">
        <v>287</v>
      </c>
      <c r="C44" s="88">
        <v>200</v>
      </c>
      <c r="D44" s="22" t="s">
        <v>188</v>
      </c>
    </row>
    <row r="45" spans="1:4" s="13" customFormat="1" ht="37.5" x14ac:dyDescent="0.25">
      <c r="A45" s="178">
        <v>35</v>
      </c>
      <c r="B45" s="178" t="s">
        <v>437</v>
      </c>
      <c r="C45" s="88">
        <v>200</v>
      </c>
      <c r="D45" s="177" t="s">
        <v>188</v>
      </c>
    </row>
    <row r="46" spans="1:4" s="13" customFormat="1" ht="37.5" x14ac:dyDescent="0.25">
      <c r="A46" s="178">
        <v>36</v>
      </c>
      <c r="B46" s="178" t="s">
        <v>438</v>
      </c>
      <c r="C46" s="88">
        <v>100</v>
      </c>
      <c r="D46" s="177" t="s">
        <v>188</v>
      </c>
    </row>
    <row r="47" spans="1:4" s="3" customFormat="1" ht="37.5" x14ac:dyDescent="0.25">
      <c r="A47" s="41">
        <v>37</v>
      </c>
      <c r="B47" s="41" t="s">
        <v>288</v>
      </c>
      <c r="C47" s="88">
        <v>178.8</v>
      </c>
      <c r="D47" s="22" t="s">
        <v>188</v>
      </c>
    </row>
    <row r="48" spans="1:4" s="3" customFormat="1" ht="37.5" x14ac:dyDescent="0.25">
      <c r="A48" s="178">
        <v>38</v>
      </c>
      <c r="B48" s="178" t="s">
        <v>439</v>
      </c>
      <c r="C48" s="88">
        <v>200</v>
      </c>
      <c r="D48" s="177" t="s">
        <v>188</v>
      </c>
    </row>
    <row r="49" spans="1:4" s="3" customFormat="1" ht="37.5" x14ac:dyDescent="0.25">
      <c r="A49" s="41">
        <v>39</v>
      </c>
      <c r="B49" s="41" t="s">
        <v>289</v>
      </c>
      <c r="C49" s="88">
        <v>200</v>
      </c>
      <c r="D49" s="22" t="s">
        <v>188</v>
      </c>
    </row>
    <row r="50" spans="1:4" s="3" customFormat="1" ht="37.5" x14ac:dyDescent="0.25">
      <c r="A50" s="41">
        <v>40</v>
      </c>
      <c r="B50" s="41" t="s">
        <v>344</v>
      </c>
      <c r="C50" s="88">
        <v>100</v>
      </c>
      <c r="D50" s="22" t="s">
        <v>188</v>
      </c>
    </row>
    <row r="51" spans="1:4" s="3" customFormat="1" ht="37.5" x14ac:dyDescent="0.25">
      <c r="A51" s="41">
        <v>41</v>
      </c>
      <c r="B51" s="41" t="s">
        <v>290</v>
      </c>
      <c r="C51" s="88">
        <v>100</v>
      </c>
      <c r="D51" s="22" t="s">
        <v>188</v>
      </c>
    </row>
    <row r="52" spans="1:4" s="3" customFormat="1" ht="37.5" x14ac:dyDescent="0.25">
      <c r="A52" s="41">
        <v>42</v>
      </c>
      <c r="B52" s="41" t="s">
        <v>291</v>
      </c>
      <c r="C52" s="88">
        <v>200</v>
      </c>
      <c r="D52" s="22" t="s">
        <v>188</v>
      </c>
    </row>
    <row r="53" spans="1:4" s="3" customFormat="1" ht="37.5" x14ac:dyDescent="0.25">
      <c r="A53" s="158">
        <v>43</v>
      </c>
      <c r="B53" s="158" t="s">
        <v>385</v>
      </c>
      <c r="C53" s="88">
        <f>100+165.6-11</f>
        <v>254.60000000000002</v>
      </c>
      <c r="D53" s="157" t="s">
        <v>188</v>
      </c>
    </row>
    <row r="54" spans="1:4" s="3" customFormat="1" ht="37.5" x14ac:dyDescent="0.25">
      <c r="A54" s="41">
        <v>44</v>
      </c>
      <c r="B54" s="41" t="s">
        <v>292</v>
      </c>
      <c r="C54" s="88">
        <v>566.4</v>
      </c>
      <c r="D54" s="22" t="s">
        <v>188</v>
      </c>
    </row>
    <row r="55" spans="1:4" ht="37.5" x14ac:dyDescent="0.25">
      <c r="A55" s="41">
        <v>45</v>
      </c>
      <c r="B55" s="41" t="s">
        <v>293</v>
      </c>
      <c r="C55" s="88">
        <v>200</v>
      </c>
      <c r="D55" s="22" t="s">
        <v>188</v>
      </c>
    </row>
    <row r="56" spans="1:4" ht="37.5" x14ac:dyDescent="0.25">
      <c r="A56" s="41">
        <v>46</v>
      </c>
      <c r="B56" s="41" t="s">
        <v>294</v>
      </c>
      <c r="C56" s="88">
        <v>200</v>
      </c>
      <c r="D56" s="22" t="s">
        <v>188</v>
      </c>
    </row>
    <row r="57" spans="1:4" ht="37.5" x14ac:dyDescent="0.25">
      <c r="A57" s="41">
        <v>47</v>
      </c>
      <c r="B57" s="41" t="s">
        <v>295</v>
      </c>
      <c r="C57" s="88">
        <v>100</v>
      </c>
      <c r="D57" s="22" t="s">
        <v>188</v>
      </c>
    </row>
    <row r="58" spans="1:4" ht="37.5" x14ac:dyDescent="0.25">
      <c r="A58" s="41">
        <v>48</v>
      </c>
      <c r="B58" s="41" t="s">
        <v>296</v>
      </c>
      <c r="C58" s="88">
        <v>200</v>
      </c>
      <c r="D58" s="22" t="s">
        <v>188</v>
      </c>
    </row>
    <row r="59" spans="1:4" ht="37.5" x14ac:dyDescent="0.25">
      <c r="A59" s="41">
        <v>49</v>
      </c>
      <c r="B59" s="41" t="s">
        <v>297</v>
      </c>
      <c r="C59" s="88">
        <v>200</v>
      </c>
      <c r="D59" s="22" t="s">
        <v>188</v>
      </c>
    </row>
    <row r="60" spans="1:4" ht="37.5" x14ac:dyDescent="0.25">
      <c r="A60" s="178">
        <v>50</v>
      </c>
      <c r="B60" s="178" t="s">
        <v>440</v>
      </c>
      <c r="C60" s="88">
        <v>100</v>
      </c>
      <c r="D60" s="177" t="s">
        <v>188</v>
      </c>
    </row>
    <row r="61" spans="1:4" ht="37.5" x14ac:dyDescent="0.25">
      <c r="A61" s="41">
        <v>51</v>
      </c>
      <c r="B61" s="41" t="s">
        <v>298</v>
      </c>
      <c r="C61" s="88">
        <f>200+100</f>
        <v>300</v>
      </c>
      <c r="D61" s="22" t="s">
        <v>188</v>
      </c>
    </row>
    <row r="62" spans="1:4" ht="37.5" x14ac:dyDescent="0.25">
      <c r="A62" s="41">
        <v>52</v>
      </c>
      <c r="B62" s="41" t="s">
        <v>299</v>
      </c>
      <c r="C62" s="88">
        <f>200-47.53+47.53</f>
        <v>200</v>
      </c>
      <c r="D62" s="22" t="s">
        <v>188</v>
      </c>
    </row>
    <row r="63" spans="1:4" ht="37.5" x14ac:dyDescent="0.25">
      <c r="A63" s="41">
        <v>53</v>
      </c>
      <c r="B63" s="41" t="s">
        <v>300</v>
      </c>
      <c r="C63" s="88">
        <v>200</v>
      </c>
      <c r="D63" s="22" t="s">
        <v>188</v>
      </c>
    </row>
    <row r="64" spans="1:4" ht="37.5" x14ac:dyDescent="0.25">
      <c r="A64" s="41">
        <v>54</v>
      </c>
      <c r="B64" s="41" t="s">
        <v>301</v>
      </c>
      <c r="C64" s="88">
        <v>100</v>
      </c>
      <c r="D64" s="22" t="s">
        <v>188</v>
      </c>
    </row>
    <row r="65" spans="1:4" ht="37.5" x14ac:dyDescent="0.25">
      <c r="A65" s="41">
        <v>55</v>
      </c>
      <c r="B65" s="41" t="s">
        <v>302</v>
      </c>
      <c r="C65" s="88">
        <v>96.6</v>
      </c>
      <c r="D65" s="22" t="s">
        <v>188</v>
      </c>
    </row>
    <row r="66" spans="1:4" ht="37.5" x14ac:dyDescent="0.25">
      <c r="A66" s="172">
        <v>56</v>
      </c>
      <c r="B66" s="172" t="s">
        <v>427</v>
      </c>
      <c r="C66" s="88">
        <v>9.32</v>
      </c>
      <c r="D66" s="171" t="s">
        <v>188</v>
      </c>
    </row>
    <row r="67" spans="1:4" ht="37.5" x14ac:dyDescent="0.25">
      <c r="A67" s="41">
        <v>57</v>
      </c>
      <c r="B67" s="41" t="s">
        <v>303</v>
      </c>
      <c r="C67" s="88">
        <v>200</v>
      </c>
      <c r="D67" s="22" t="s">
        <v>188</v>
      </c>
    </row>
    <row r="68" spans="1:4" ht="37.5" x14ac:dyDescent="0.25">
      <c r="A68" s="178">
        <v>58</v>
      </c>
      <c r="B68" s="178" t="s">
        <v>441</v>
      </c>
      <c r="C68" s="88">
        <v>100</v>
      </c>
      <c r="D68" s="177" t="s">
        <v>188</v>
      </c>
    </row>
    <row r="69" spans="1:4" ht="37.5" x14ac:dyDescent="0.25">
      <c r="A69" s="41">
        <v>59</v>
      </c>
      <c r="B69" s="166" t="s">
        <v>304</v>
      </c>
      <c r="C69" s="88">
        <v>100</v>
      </c>
      <c r="D69" s="22" t="s">
        <v>188</v>
      </c>
    </row>
    <row r="70" spans="1:4" ht="37.5" x14ac:dyDescent="0.25">
      <c r="A70" s="178">
        <v>60</v>
      </c>
      <c r="B70" s="166" t="s">
        <v>442</v>
      </c>
      <c r="C70" s="88">
        <v>100</v>
      </c>
      <c r="D70" s="177" t="s">
        <v>188</v>
      </c>
    </row>
    <row r="71" spans="1:4" ht="37.5" x14ac:dyDescent="0.25">
      <c r="A71" s="41">
        <v>61</v>
      </c>
      <c r="B71" s="41" t="s">
        <v>305</v>
      </c>
      <c r="C71" s="88">
        <v>100</v>
      </c>
      <c r="D71" s="22" t="s">
        <v>188</v>
      </c>
    </row>
    <row r="72" spans="1:4" ht="37.5" x14ac:dyDescent="0.25">
      <c r="A72" s="41">
        <v>62</v>
      </c>
      <c r="B72" s="41" t="s">
        <v>306</v>
      </c>
      <c r="C72" s="88">
        <v>200</v>
      </c>
      <c r="D72" s="22" t="s">
        <v>188</v>
      </c>
    </row>
    <row r="73" spans="1:4" ht="37.5" x14ac:dyDescent="0.25">
      <c r="A73" s="178">
        <v>63</v>
      </c>
      <c r="B73" s="178" t="s">
        <v>443</v>
      </c>
      <c r="C73" s="88">
        <v>100</v>
      </c>
      <c r="D73" s="177" t="s">
        <v>188</v>
      </c>
    </row>
    <row r="74" spans="1:4" ht="37.5" x14ac:dyDescent="0.25">
      <c r="A74" s="41">
        <v>64</v>
      </c>
      <c r="B74" s="41" t="s">
        <v>307</v>
      </c>
      <c r="C74" s="88">
        <v>100</v>
      </c>
      <c r="D74" s="22" t="s">
        <v>188</v>
      </c>
    </row>
    <row r="75" spans="1:4" ht="37.5" x14ac:dyDescent="0.25">
      <c r="A75" s="178">
        <v>65</v>
      </c>
      <c r="B75" s="178" t="s">
        <v>444</v>
      </c>
      <c r="C75" s="88">
        <v>100</v>
      </c>
      <c r="D75" s="177" t="s">
        <v>188</v>
      </c>
    </row>
    <row r="76" spans="1:4" ht="37.5" x14ac:dyDescent="0.25">
      <c r="A76" s="41">
        <v>66</v>
      </c>
      <c r="B76" s="41" t="s">
        <v>308</v>
      </c>
      <c r="C76" s="88">
        <v>68.599999999999994</v>
      </c>
      <c r="D76" s="22" t="s">
        <v>188</v>
      </c>
    </row>
    <row r="77" spans="1:4" ht="37.5" x14ac:dyDescent="0.25">
      <c r="A77" s="41">
        <v>67</v>
      </c>
      <c r="B77" s="41" t="s">
        <v>309</v>
      </c>
      <c r="C77" s="88">
        <v>200</v>
      </c>
      <c r="D77" s="22" t="s">
        <v>188</v>
      </c>
    </row>
    <row r="78" spans="1:4" ht="37.5" x14ac:dyDescent="0.25">
      <c r="A78" s="178">
        <v>68</v>
      </c>
      <c r="B78" s="178" t="s">
        <v>445</v>
      </c>
      <c r="C78" s="88">
        <v>100</v>
      </c>
      <c r="D78" s="177" t="s">
        <v>188</v>
      </c>
    </row>
    <row r="79" spans="1:4" ht="37.5" x14ac:dyDescent="0.25">
      <c r="A79" s="41">
        <v>69</v>
      </c>
      <c r="B79" s="41" t="s">
        <v>310</v>
      </c>
      <c r="C79" s="88">
        <v>100</v>
      </c>
      <c r="D79" s="22" t="s">
        <v>188</v>
      </c>
    </row>
    <row r="80" spans="1:4" ht="18.75" x14ac:dyDescent="0.25">
      <c r="A80" s="41"/>
      <c r="B80" s="41" t="s">
        <v>116</v>
      </c>
      <c r="C80" s="88">
        <f>SUM(C11:C79)</f>
        <v>56804.09</v>
      </c>
      <c r="D80" s="22"/>
    </row>
  </sheetData>
  <mergeCells count="8">
    <mergeCell ref="C1:D1"/>
    <mergeCell ref="A7:A9"/>
    <mergeCell ref="B7:B9"/>
    <mergeCell ref="C7:C9"/>
    <mergeCell ref="C2:D2"/>
    <mergeCell ref="C3:D3"/>
    <mergeCell ref="B4:D5"/>
    <mergeCell ref="D7:D9"/>
  </mergeCells>
  <phoneticPr fontId="8" type="noConversion"/>
  <pageMargins left="0.70866141732283472" right="0.31496062992125984" top="0.74803149606299213" bottom="0.74803149606299213" header="0.31496062992125984" footer="0.31496062992125984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zoomScale="75" zoomScaleNormal="75" workbookViewId="0">
      <selection activeCell="C19" sqref="C19"/>
    </sheetView>
  </sheetViews>
  <sheetFormatPr defaultRowHeight="15.75" x14ac:dyDescent="0.25"/>
  <cols>
    <col min="1" max="1" width="5" style="1" customWidth="1"/>
    <col min="2" max="2" width="65.25" style="4" customWidth="1"/>
    <col min="3" max="3" width="17.5" style="4" customWidth="1"/>
    <col min="4" max="4" width="17.375" style="4" customWidth="1"/>
    <col min="5" max="16384" width="9" style="4"/>
  </cols>
  <sheetData>
    <row r="1" spans="1:4" ht="80.25" customHeight="1" x14ac:dyDescent="0.25">
      <c r="C1" s="256" t="s">
        <v>254</v>
      </c>
      <c r="D1" s="256"/>
    </row>
    <row r="2" spans="1:4" x14ac:dyDescent="0.25">
      <c r="A2" s="155"/>
      <c r="B2" s="155"/>
      <c r="C2" s="260" t="s">
        <v>0</v>
      </c>
      <c r="D2" s="263"/>
    </row>
    <row r="3" spans="1:4" x14ac:dyDescent="0.25">
      <c r="A3" s="5"/>
      <c r="B3" s="2"/>
      <c r="C3" s="260" t="s">
        <v>113</v>
      </c>
      <c r="D3" s="263"/>
    </row>
    <row r="4" spans="1:4" x14ac:dyDescent="0.25">
      <c r="B4" s="209" t="s">
        <v>377</v>
      </c>
      <c r="C4" s="209"/>
      <c r="D4" s="209"/>
    </row>
    <row r="5" spans="1:4" ht="48.75" customHeight="1" x14ac:dyDescent="0.25">
      <c r="B5" s="209"/>
      <c r="C5" s="209"/>
      <c r="D5" s="209"/>
    </row>
    <row r="6" spans="1:4" s="3" customFormat="1" ht="18.75" x14ac:dyDescent="0.25">
      <c r="A6" s="153"/>
      <c r="B6" s="40"/>
      <c r="C6" s="40"/>
      <c r="D6" s="40"/>
    </row>
    <row r="7" spans="1:4" s="3" customFormat="1" x14ac:dyDescent="0.25">
      <c r="A7" s="261" t="s">
        <v>130</v>
      </c>
      <c r="B7" s="237" t="s">
        <v>108</v>
      </c>
      <c r="C7" s="237" t="s">
        <v>111</v>
      </c>
      <c r="D7" s="237" t="s">
        <v>110</v>
      </c>
    </row>
    <row r="8" spans="1:4" s="3" customFormat="1" x14ac:dyDescent="0.25">
      <c r="A8" s="261"/>
      <c r="B8" s="237"/>
      <c r="C8" s="237"/>
      <c r="D8" s="237"/>
    </row>
    <row r="9" spans="1:4" s="3" customFormat="1" ht="61.5" customHeight="1" x14ac:dyDescent="0.25">
      <c r="A9" s="261"/>
      <c r="B9" s="237"/>
      <c r="C9" s="237"/>
      <c r="D9" s="237"/>
    </row>
    <row r="10" spans="1:4" s="3" customFormat="1" ht="18.75" x14ac:dyDescent="0.25">
      <c r="A10" s="156">
        <v>1</v>
      </c>
      <c r="B10" s="154">
        <v>2</v>
      </c>
      <c r="C10" s="154">
        <v>3</v>
      </c>
      <c r="D10" s="154">
        <v>4</v>
      </c>
    </row>
    <row r="11" spans="1:4" s="13" customFormat="1" ht="37.5" x14ac:dyDescent="0.25">
      <c r="A11" s="83">
        <v>1</v>
      </c>
      <c r="B11" s="84" t="s">
        <v>378</v>
      </c>
      <c r="C11" s="85">
        <v>252.4</v>
      </c>
      <c r="D11" s="154" t="s">
        <v>188</v>
      </c>
    </row>
    <row r="12" spans="1:4" s="13" customFormat="1" ht="37.5" x14ac:dyDescent="0.25">
      <c r="A12" s="83">
        <v>2</v>
      </c>
      <c r="B12" s="84" t="s">
        <v>379</v>
      </c>
      <c r="C12" s="85">
        <v>292.10000000000002</v>
      </c>
      <c r="D12" s="154" t="s">
        <v>188</v>
      </c>
    </row>
    <row r="13" spans="1:4" s="13" customFormat="1" ht="37.5" x14ac:dyDescent="0.25">
      <c r="A13" s="83">
        <v>3</v>
      </c>
      <c r="B13" s="84" t="s">
        <v>380</v>
      </c>
      <c r="C13" s="89">
        <v>376.1</v>
      </c>
      <c r="D13" s="154" t="s">
        <v>188</v>
      </c>
    </row>
    <row r="14" spans="1:4" s="13" customFormat="1" ht="37.5" x14ac:dyDescent="0.25">
      <c r="A14" s="83">
        <v>4</v>
      </c>
      <c r="B14" s="84" t="s">
        <v>381</v>
      </c>
      <c r="C14" s="86">
        <v>376.1</v>
      </c>
      <c r="D14" s="154" t="s">
        <v>188</v>
      </c>
    </row>
    <row r="15" spans="1:4" s="11" customFormat="1" ht="37.5" x14ac:dyDescent="0.25">
      <c r="A15" s="83">
        <v>5</v>
      </c>
      <c r="B15" s="84" t="s">
        <v>382</v>
      </c>
      <c r="C15" s="87">
        <v>376.1</v>
      </c>
      <c r="D15" s="154" t="s">
        <v>188</v>
      </c>
    </row>
    <row r="16" spans="1:4" s="11" customFormat="1" ht="37.5" x14ac:dyDescent="0.25">
      <c r="A16" s="83">
        <v>6</v>
      </c>
      <c r="B16" s="84" t="s">
        <v>383</v>
      </c>
      <c r="C16" s="75">
        <v>500</v>
      </c>
      <c r="D16" s="154" t="s">
        <v>188</v>
      </c>
    </row>
    <row r="17" spans="1:4" s="11" customFormat="1" ht="37.5" x14ac:dyDescent="0.25">
      <c r="A17" s="83">
        <v>7</v>
      </c>
      <c r="B17" s="84" t="s">
        <v>384</v>
      </c>
      <c r="C17" s="75">
        <v>149</v>
      </c>
      <c r="D17" s="157" t="s">
        <v>188</v>
      </c>
    </row>
    <row r="18" spans="1:4" s="11" customFormat="1" ht="37.5" x14ac:dyDescent="0.25">
      <c r="A18" s="83">
        <v>8</v>
      </c>
      <c r="B18" s="84" t="s">
        <v>390</v>
      </c>
      <c r="C18" s="75">
        <v>46.98</v>
      </c>
      <c r="D18" s="157" t="s">
        <v>188</v>
      </c>
    </row>
    <row r="19" spans="1:4" s="3" customFormat="1" ht="18.75" x14ac:dyDescent="0.25">
      <c r="A19" s="83"/>
      <c r="B19" s="84" t="s">
        <v>116</v>
      </c>
      <c r="C19" s="90">
        <f>SUM(C11:C18)</f>
        <v>2368.7800000000002</v>
      </c>
      <c r="D19" s="154"/>
    </row>
    <row r="20" spans="1:4" s="3" customFormat="1" x14ac:dyDescent="0.25">
      <c r="A20" s="5"/>
    </row>
    <row r="21" spans="1:4" s="3" customFormat="1" x14ac:dyDescent="0.25">
      <c r="A21" s="5"/>
    </row>
    <row r="22" spans="1:4" s="3" customFormat="1" x14ac:dyDescent="0.25">
      <c r="A22" s="5"/>
    </row>
    <row r="23" spans="1:4" s="3" customFormat="1" x14ac:dyDescent="0.25">
      <c r="A23" s="5"/>
    </row>
    <row r="24" spans="1:4" s="3" customFormat="1" x14ac:dyDescent="0.25">
      <c r="A24" s="5"/>
    </row>
  </sheetData>
  <mergeCells count="8">
    <mergeCell ref="C1:D1"/>
    <mergeCell ref="C2:D2"/>
    <mergeCell ref="C3:D3"/>
    <mergeCell ref="B4:D5"/>
    <mergeCell ref="A7:A9"/>
    <mergeCell ref="B7:B9"/>
    <mergeCell ref="C7:C9"/>
    <mergeCell ref="D7:D9"/>
  </mergeCells>
  <pageMargins left="0.70866141732283472" right="0.70866141732283472" top="0.35433070866141736" bottom="0.35433070866141736" header="0.31496062992125984" footer="0.31496062992125984"/>
  <pageSetup paperSize="9"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zoomScale="75" zoomScaleNormal="75" workbookViewId="0">
      <selection activeCell="C26" sqref="C26"/>
    </sheetView>
  </sheetViews>
  <sheetFormatPr defaultColWidth="9" defaultRowHeight="15.75" x14ac:dyDescent="0.25"/>
  <cols>
    <col min="1" max="1" width="5" style="1" customWidth="1"/>
    <col min="2" max="2" width="65.25" style="4" customWidth="1"/>
    <col min="3" max="3" width="17.5" style="4" customWidth="1"/>
    <col min="4" max="4" width="17.375" style="4" customWidth="1"/>
    <col min="5" max="16384" width="9" style="4"/>
  </cols>
  <sheetData>
    <row r="1" spans="1:4" ht="83.25" customHeight="1" x14ac:dyDescent="0.25">
      <c r="C1" s="256" t="s">
        <v>391</v>
      </c>
      <c r="D1" s="256"/>
    </row>
    <row r="2" spans="1:4" x14ac:dyDescent="0.25">
      <c r="A2" s="82"/>
      <c r="B2" s="82"/>
      <c r="C2" s="260" t="s">
        <v>256</v>
      </c>
      <c r="D2" s="263"/>
    </row>
    <row r="3" spans="1:4" ht="18.75" customHeight="1" x14ac:dyDescent="0.25">
      <c r="A3" s="37"/>
      <c r="B3" s="2"/>
      <c r="C3" s="260" t="s">
        <v>113</v>
      </c>
      <c r="D3" s="263"/>
    </row>
    <row r="4" spans="1:4" ht="17.25" customHeight="1" x14ac:dyDescent="0.25">
      <c r="B4" s="209" t="s">
        <v>257</v>
      </c>
      <c r="C4" s="264"/>
      <c r="D4" s="264"/>
    </row>
    <row r="5" spans="1:4" ht="42.75" customHeight="1" x14ac:dyDescent="0.25">
      <c r="B5" s="264"/>
      <c r="C5" s="264"/>
      <c r="D5" s="264"/>
    </row>
    <row r="6" spans="1:4" s="3" customFormat="1" ht="35.25" customHeight="1" x14ac:dyDescent="0.25">
      <c r="A6" s="261" t="s">
        <v>130</v>
      </c>
      <c r="B6" s="237" t="s">
        <v>108</v>
      </c>
      <c r="C6" s="237" t="s">
        <v>111</v>
      </c>
      <c r="D6" s="237" t="s">
        <v>110</v>
      </c>
    </row>
    <row r="7" spans="1:4" s="3" customFormat="1" ht="36.75" customHeight="1" x14ac:dyDescent="0.25">
      <c r="A7" s="261"/>
      <c r="B7" s="237"/>
      <c r="C7" s="237"/>
      <c r="D7" s="237"/>
    </row>
    <row r="8" spans="1:4" s="3" customFormat="1" ht="37.5" customHeight="1" x14ac:dyDescent="0.25">
      <c r="A8" s="261"/>
      <c r="B8" s="237"/>
      <c r="C8" s="237"/>
      <c r="D8" s="237"/>
    </row>
    <row r="9" spans="1:4" s="3" customFormat="1" ht="21.75" customHeight="1" x14ac:dyDescent="0.25">
      <c r="A9" s="41">
        <v>1</v>
      </c>
      <c r="B9" s="22">
        <v>2</v>
      </c>
      <c r="C9" s="22">
        <v>3</v>
      </c>
      <c r="D9" s="22">
        <v>4</v>
      </c>
    </row>
    <row r="10" spans="1:4" s="13" customFormat="1" ht="37.5" x14ac:dyDescent="0.25">
      <c r="A10" s="83">
        <v>1</v>
      </c>
      <c r="B10" s="84" t="s">
        <v>366</v>
      </c>
      <c r="C10" s="89">
        <v>800</v>
      </c>
      <c r="D10" s="22" t="s">
        <v>188</v>
      </c>
    </row>
    <row r="11" spans="1:4" s="13" customFormat="1" ht="56.25" x14ac:dyDescent="0.25">
      <c r="A11" s="83">
        <v>2</v>
      </c>
      <c r="B11" s="84" t="s">
        <v>348</v>
      </c>
      <c r="C11" s="86">
        <v>103.4</v>
      </c>
      <c r="D11" s="22" t="s">
        <v>188</v>
      </c>
    </row>
    <row r="12" spans="1:4" s="11" customFormat="1" ht="37.5" x14ac:dyDescent="0.25">
      <c r="A12" s="83">
        <v>3</v>
      </c>
      <c r="B12" s="84" t="s">
        <v>311</v>
      </c>
      <c r="C12" s="87">
        <v>225.1</v>
      </c>
      <c r="D12" s="22" t="s">
        <v>188</v>
      </c>
    </row>
    <row r="13" spans="1:4" s="11" customFormat="1" ht="37.5" x14ac:dyDescent="0.25">
      <c r="A13" s="83">
        <v>4</v>
      </c>
      <c r="B13" s="84" t="s">
        <v>312</v>
      </c>
      <c r="C13" s="75">
        <v>43.83</v>
      </c>
      <c r="D13" s="22" t="s">
        <v>188</v>
      </c>
    </row>
    <row r="14" spans="1:4" s="11" customFormat="1" ht="37.5" x14ac:dyDescent="0.25">
      <c r="A14" s="83">
        <v>5</v>
      </c>
      <c r="B14" s="84" t="s">
        <v>345</v>
      </c>
      <c r="C14" s="75">
        <v>100</v>
      </c>
      <c r="D14" s="22" t="s">
        <v>188</v>
      </c>
    </row>
    <row r="15" spans="1:4" s="13" customFormat="1" ht="37.5" x14ac:dyDescent="0.25">
      <c r="A15" s="83">
        <v>6</v>
      </c>
      <c r="B15" s="84" t="s">
        <v>313</v>
      </c>
      <c r="C15" s="75">
        <v>40</v>
      </c>
      <c r="D15" s="22" t="s">
        <v>188</v>
      </c>
    </row>
    <row r="16" spans="1:4" s="3" customFormat="1" ht="37.5" x14ac:dyDescent="0.25">
      <c r="A16" s="83">
        <v>7</v>
      </c>
      <c r="B16" s="84" t="s">
        <v>314</v>
      </c>
      <c r="C16" s="75">
        <v>40</v>
      </c>
      <c r="D16" s="22" t="s">
        <v>188</v>
      </c>
    </row>
    <row r="17" spans="1:4" s="3" customFormat="1" ht="37.5" x14ac:dyDescent="0.25">
      <c r="A17" s="83">
        <v>8</v>
      </c>
      <c r="B17" s="84" t="s">
        <v>315</v>
      </c>
      <c r="C17" s="75">
        <v>40</v>
      </c>
      <c r="D17" s="22" t="s">
        <v>188</v>
      </c>
    </row>
    <row r="18" spans="1:4" s="3" customFormat="1" ht="37.5" x14ac:dyDescent="0.25">
      <c r="A18" s="83">
        <v>9</v>
      </c>
      <c r="B18" s="84" t="s">
        <v>316</v>
      </c>
      <c r="C18" s="75">
        <v>40</v>
      </c>
      <c r="D18" s="22" t="s">
        <v>188</v>
      </c>
    </row>
    <row r="19" spans="1:4" s="3" customFormat="1" ht="37.5" x14ac:dyDescent="0.25">
      <c r="A19" s="83">
        <v>10</v>
      </c>
      <c r="B19" s="84" t="s">
        <v>353</v>
      </c>
      <c r="C19" s="75">
        <v>40</v>
      </c>
      <c r="D19" s="22" t="s">
        <v>188</v>
      </c>
    </row>
    <row r="20" spans="1:4" s="3" customFormat="1" ht="37.5" x14ac:dyDescent="0.25">
      <c r="A20" s="83">
        <v>11</v>
      </c>
      <c r="B20" s="84" t="s">
        <v>317</v>
      </c>
      <c r="C20" s="75">
        <v>40</v>
      </c>
      <c r="D20" s="22" t="s">
        <v>188</v>
      </c>
    </row>
    <row r="21" spans="1:4" s="3" customFormat="1" ht="37.5" x14ac:dyDescent="0.25">
      <c r="A21" s="83">
        <v>12</v>
      </c>
      <c r="B21" s="84" t="s">
        <v>318</v>
      </c>
      <c r="C21" s="75">
        <v>280.5</v>
      </c>
      <c r="D21" s="22" t="s">
        <v>188</v>
      </c>
    </row>
    <row r="22" spans="1:4" s="3" customFormat="1" ht="37.5" x14ac:dyDescent="0.25">
      <c r="A22" s="83">
        <v>13</v>
      </c>
      <c r="B22" s="84" t="s">
        <v>354</v>
      </c>
      <c r="C22" s="75">
        <v>805.39</v>
      </c>
      <c r="D22" s="22" t="s">
        <v>188</v>
      </c>
    </row>
    <row r="23" spans="1:4" s="3" customFormat="1" ht="37.5" x14ac:dyDescent="0.25">
      <c r="A23" s="83">
        <v>14</v>
      </c>
      <c r="B23" s="84" t="s">
        <v>386</v>
      </c>
      <c r="C23" s="75">
        <v>61.25</v>
      </c>
      <c r="D23" s="157" t="s">
        <v>188</v>
      </c>
    </row>
    <row r="24" spans="1:4" s="3" customFormat="1" ht="56.25" x14ac:dyDescent="0.25">
      <c r="A24" s="83">
        <v>15</v>
      </c>
      <c r="B24" s="84" t="s">
        <v>393</v>
      </c>
      <c r="C24" s="75">
        <v>104.76</v>
      </c>
      <c r="D24" s="162" t="s">
        <v>188</v>
      </c>
    </row>
    <row r="25" spans="1:4" s="3" customFormat="1" ht="56.25" x14ac:dyDescent="0.25">
      <c r="A25" s="83">
        <v>16</v>
      </c>
      <c r="B25" s="84" t="s">
        <v>398</v>
      </c>
      <c r="C25" s="75">
        <v>45</v>
      </c>
      <c r="D25" s="165" t="s">
        <v>188</v>
      </c>
    </row>
    <row r="26" spans="1:4" s="3" customFormat="1" ht="18.75" x14ac:dyDescent="0.25">
      <c r="A26" s="83"/>
      <c r="B26" s="84" t="s">
        <v>116</v>
      </c>
      <c r="C26" s="90">
        <f>SUM(C10:C25)</f>
        <v>2809.23</v>
      </c>
      <c r="D26" s="22"/>
    </row>
    <row r="27" spans="1:4" s="3" customFormat="1" x14ac:dyDescent="0.25">
      <c r="A27" s="5"/>
    </row>
    <row r="28" spans="1:4" s="3" customFormat="1" x14ac:dyDescent="0.25">
      <c r="A28" s="5"/>
    </row>
    <row r="29" spans="1:4" s="3" customFormat="1" x14ac:dyDescent="0.25">
      <c r="A29" s="5"/>
    </row>
    <row r="30" spans="1:4" s="3" customFormat="1" x14ac:dyDescent="0.25">
      <c r="A30" s="5"/>
    </row>
    <row r="31" spans="1:4" s="3" customFormat="1" x14ac:dyDescent="0.25">
      <c r="A31" s="5"/>
    </row>
  </sheetData>
  <mergeCells count="8">
    <mergeCell ref="A6:A8"/>
    <mergeCell ref="B6:B8"/>
    <mergeCell ref="C6:C8"/>
    <mergeCell ref="D6:D8"/>
    <mergeCell ref="C1:D1"/>
    <mergeCell ref="C2:D2"/>
    <mergeCell ref="C3:D3"/>
    <mergeCell ref="B4:D5"/>
  </mergeCells>
  <phoneticPr fontId="8" type="noConversion"/>
  <pageMargins left="0.70866141732283472" right="0.31496062992125984" top="0.55118110236220474" bottom="0.35433070866141736" header="0.31496062992125984" footer="0.31496062992125984"/>
  <pageSetup paperSize="9" scale="82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80" zoomScaleNormal="80" workbookViewId="0">
      <selection activeCell="B9" sqref="B9:G9"/>
    </sheetView>
  </sheetViews>
  <sheetFormatPr defaultColWidth="9" defaultRowHeight="15.75" x14ac:dyDescent="0.25"/>
  <cols>
    <col min="1" max="1" width="26.125" style="10" customWidth="1"/>
    <col min="2" max="2" width="16.125" style="10" customWidth="1"/>
    <col min="3" max="3" width="14.125" style="10" customWidth="1"/>
    <col min="4" max="4" width="14" style="10" customWidth="1"/>
    <col min="5" max="5" width="15" style="10" customWidth="1"/>
    <col min="6" max="6" width="14.375" style="10" customWidth="1"/>
    <col min="7" max="7" width="14.125" style="10" customWidth="1"/>
    <col min="8" max="16384" width="9" style="10"/>
  </cols>
  <sheetData>
    <row r="1" spans="1:12" ht="79.5" customHeight="1" x14ac:dyDescent="0.25">
      <c r="E1" s="228" t="s">
        <v>392</v>
      </c>
      <c r="F1" s="218"/>
      <c r="G1" s="218"/>
    </row>
    <row r="2" spans="1:12" ht="15.75" customHeight="1" x14ac:dyDescent="0.25">
      <c r="A2" s="8"/>
      <c r="E2" s="228" t="s">
        <v>249</v>
      </c>
      <c r="F2" s="228"/>
      <c r="G2" s="228"/>
    </row>
    <row r="3" spans="1:12" ht="71.25" customHeight="1" x14ac:dyDescent="0.25">
      <c r="A3" s="8"/>
      <c r="E3" s="233" t="s">
        <v>119</v>
      </c>
      <c r="F3" s="234"/>
      <c r="G3" s="234"/>
    </row>
    <row r="4" spans="1:12" ht="21.75" customHeight="1" x14ac:dyDescent="0.25">
      <c r="A4" s="217" t="s">
        <v>211</v>
      </c>
      <c r="B4" s="217"/>
      <c r="C4" s="217"/>
      <c r="D4" s="217"/>
      <c r="E4" s="217"/>
      <c r="F4" s="217"/>
      <c r="G4" s="217"/>
    </row>
    <row r="5" spans="1:12" ht="24.75" customHeight="1" x14ac:dyDescent="0.25">
      <c r="A5" s="209" t="s">
        <v>212</v>
      </c>
      <c r="B5" s="209"/>
      <c r="C5" s="209"/>
      <c r="D5" s="209"/>
      <c r="E5" s="209"/>
      <c r="F5" s="209"/>
      <c r="G5" s="209"/>
      <c r="H5" s="2"/>
      <c r="I5" s="2"/>
      <c r="J5" s="2"/>
      <c r="K5" s="2"/>
      <c r="L5" s="2"/>
    </row>
    <row r="6" spans="1:12" ht="5.25" customHeight="1" x14ac:dyDescent="0.25">
      <c r="A6" s="209"/>
      <c r="B6" s="209"/>
      <c r="C6" s="209"/>
      <c r="D6" s="209"/>
      <c r="E6" s="209"/>
      <c r="F6" s="209"/>
      <c r="G6" s="209"/>
      <c r="H6" s="2"/>
      <c r="I6" s="2"/>
      <c r="J6" s="2"/>
      <c r="K6" s="2"/>
      <c r="L6" s="2"/>
    </row>
    <row r="7" spans="1:12" ht="25.5" customHeight="1" x14ac:dyDescent="0.25">
      <c r="A7" s="202" t="s">
        <v>228</v>
      </c>
      <c r="B7" s="202"/>
      <c r="C7" s="202"/>
      <c r="D7" s="202"/>
      <c r="E7" s="202"/>
      <c r="F7" s="202"/>
      <c r="G7" s="202"/>
    </row>
    <row r="8" spans="1:12" ht="7.5" customHeight="1" thickBot="1" x14ac:dyDescent="0.35">
      <c r="A8" s="17"/>
      <c r="B8" s="15"/>
      <c r="C8" s="15"/>
      <c r="D8" s="15"/>
      <c r="E8" s="15"/>
      <c r="F8" s="15"/>
      <c r="G8" s="15"/>
    </row>
    <row r="9" spans="1:12" ht="42" customHeight="1" x14ac:dyDescent="0.25">
      <c r="A9" s="18" t="s">
        <v>170</v>
      </c>
      <c r="B9" s="229" t="s">
        <v>229</v>
      </c>
      <c r="C9" s="229"/>
      <c r="D9" s="229"/>
      <c r="E9" s="229"/>
      <c r="F9" s="229"/>
      <c r="G9" s="230"/>
    </row>
    <row r="10" spans="1:12" ht="99" customHeight="1" x14ac:dyDescent="0.25">
      <c r="A10" s="19" t="s">
        <v>240</v>
      </c>
      <c r="B10" s="223" t="s">
        <v>213</v>
      </c>
      <c r="C10" s="223"/>
      <c r="D10" s="223"/>
      <c r="E10" s="223"/>
      <c r="F10" s="223"/>
      <c r="G10" s="224"/>
    </row>
    <row r="11" spans="1:12" ht="37.5" customHeight="1" x14ac:dyDescent="0.25">
      <c r="A11" s="225" t="s">
        <v>165</v>
      </c>
      <c r="B11" s="269" t="s">
        <v>234</v>
      </c>
      <c r="C11" s="270"/>
      <c r="D11" s="270"/>
      <c r="E11" s="270"/>
      <c r="F11" s="270"/>
      <c r="G11" s="271"/>
      <c r="H11" s="71"/>
      <c r="I11" s="71"/>
      <c r="J11" s="71"/>
      <c r="K11" s="71"/>
    </row>
    <row r="12" spans="1:12" ht="39.75" customHeight="1" x14ac:dyDescent="0.25">
      <c r="A12" s="225"/>
      <c r="B12" s="269" t="s">
        <v>235</v>
      </c>
      <c r="C12" s="270"/>
      <c r="D12" s="270"/>
      <c r="E12" s="270"/>
      <c r="F12" s="270"/>
      <c r="G12" s="271"/>
      <c r="H12" s="72"/>
      <c r="I12" s="72"/>
      <c r="J12" s="72"/>
      <c r="K12" s="72"/>
    </row>
    <row r="13" spans="1:12" ht="50.25" customHeight="1" x14ac:dyDescent="0.25">
      <c r="A13" s="173" t="s">
        <v>166</v>
      </c>
      <c r="B13" s="223" t="s">
        <v>241</v>
      </c>
      <c r="C13" s="223"/>
      <c r="D13" s="223"/>
      <c r="E13" s="223"/>
      <c r="F13" s="223"/>
      <c r="G13" s="224"/>
    </row>
    <row r="14" spans="1:12" ht="39" customHeight="1" x14ac:dyDescent="0.25">
      <c r="A14" s="173" t="s">
        <v>167</v>
      </c>
      <c r="B14" s="237" t="s">
        <v>150</v>
      </c>
      <c r="C14" s="237"/>
      <c r="D14" s="237"/>
      <c r="E14" s="237"/>
      <c r="F14" s="237"/>
      <c r="G14" s="238"/>
    </row>
    <row r="15" spans="1:12" ht="61.5" customHeight="1" x14ac:dyDescent="0.25">
      <c r="A15" s="19" t="s">
        <v>168</v>
      </c>
      <c r="B15" s="231" t="s">
        <v>171</v>
      </c>
      <c r="C15" s="231"/>
      <c r="D15" s="231"/>
      <c r="E15" s="231"/>
      <c r="F15" s="231"/>
      <c r="G15" s="232"/>
    </row>
    <row r="16" spans="1:12" s="8" customFormat="1" ht="37.5" customHeight="1" x14ac:dyDescent="0.25">
      <c r="A16" s="19"/>
      <c r="B16" s="21" t="s">
        <v>149</v>
      </c>
      <c r="C16" s="174" t="s">
        <v>146</v>
      </c>
      <c r="D16" s="174" t="s">
        <v>151</v>
      </c>
      <c r="E16" s="174" t="s">
        <v>152</v>
      </c>
      <c r="F16" s="174" t="s">
        <v>153</v>
      </c>
      <c r="G16" s="175" t="s">
        <v>154</v>
      </c>
    </row>
    <row r="17" spans="1:7" s="8" customFormat="1" ht="43.5" customHeight="1" x14ac:dyDescent="0.25">
      <c r="A17" s="24" t="s">
        <v>148</v>
      </c>
      <c r="B17" s="25">
        <f>SUM(C17:G17)</f>
        <v>6450848.2400000002</v>
      </c>
      <c r="C17" s="26">
        <f>SUM(C18:C21)</f>
        <v>1267734.04</v>
      </c>
      <c r="D17" s="26">
        <f>SUM(D18:D21)</f>
        <v>1283441.5</v>
      </c>
      <c r="E17" s="26">
        <f>SUM(E18:E21)</f>
        <v>1299890.8999999999</v>
      </c>
      <c r="F17" s="26">
        <f>SUM(F18:F21)</f>
        <v>1299890.8999999999</v>
      </c>
      <c r="G17" s="27">
        <f>SUM(G18:G21)</f>
        <v>1299890.8999999999</v>
      </c>
    </row>
    <row r="18" spans="1:7" s="8" customFormat="1" ht="71.25" customHeight="1" x14ac:dyDescent="0.25">
      <c r="A18" s="28" t="s">
        <v>163</v>
      </c>
      <c r="B18" s="25">
        <f>SUM(C18:G18)</f>
        <v>1220521.7</v>
      </c>
      <c r="C18" s="26">
        <f>'Приложение 1 к Подпрограмме 2'!F51</f>
        <v>214798.49999999997</v>
      </c>
      <c r="D18" s="26">
        <f>'Приложение 1 к Подпрограмме 2'!G51</f>
        <v>238335.5</v>
      </c>
      <c r="E18" s="26">
        <f>'Приложение 1 к Подпрограмме 2'!H51</f>
        <v>255795.9</v>
      </c>
      <c r="F18" s="26">
        <f>'Приложение 1 к Подпрограмме 2'!I51</f>
        <v>255795.9</v>
      </c>
      <c r="G18" s="27">
        <f>'Приложение 1 к Подпрограмме 2'!J51</f>
        <v>255795.9</v>
      </c>
    </row>
    <row r="19" spans="1:7" s="8" customFormat="1" ht="43.5" customHeight="1" x14ac:dyDescent="0.25">
      <c r="A19" s="28" t="s">
        <v>184</v>
      </c>
      <c r="B19" s="25">
        <f>SUM(C19:G19)</f>
        <v>0</v>
      </c>
      <c r="C19" s="26"/>
      <c r="D19" s="26"/>
      <c r="E19" s="26"/>
      <c r="F19" s="26"/>
      <c r="G19" s="27"/>
    </row>
    <row r="20" spans="1:7" s="8" customFormat="1" ht="48.75" customHeight="1" x14ac:dyDescent="0.25">
      <c r="A20" s="28" t="s">
        <v>164</v>
      </c>
      <c r="B20" s="25">
        <f>SUM(C20:G20)</f>
        <v>5226931.54</v>
      </c>
      <c r="C20" s="26">
        <f>'Приложение 1 к Подпрограмме 2'!F50</f>
        <v>1049540.54</v>
      </c>
      <c r="D20" s="26">
        <f>'Приложение 1 к Подпрограмме 2'!G50</f>
        <v>1045106</v>
      </c>
      <c r="E20" s="26">
        <f>'Приложение 1 к Подпрограмме 2'!H50</f>
        <v>1044095</v>
      </c>
      <c r="F20" s="26">
        <f>'Приложение 1 к Подпрограмме 2'!I50</f>
        <v>1044095</v>
      </c>
      <c r="G20" s="27">
        <f>'Приложение 1 к Подпрограмме 2'!J50</f>
        <v>1044095</v>
      </c>
    </row>
    <row r="21" spans="1:7" s="8" customFormat="1" ht="60" customHeight="1" x14ac:dyDescent="0.25">
      <c r="A21" s="28" t="s">
        <v>144</v>
      </c>
      <c r="B21" s="25">
        <f>SUM(C21:G21)</f>
        <v>3395</v>
      </c>
      <c r="C21" s="26">
        <f>'Приложение 1 к Подпрограмме 2'!F52</f>
        <v>3395</v>
      </c>
      <c r="D21" s="26"/>
      <c r="E21" s="26"/>
      <c r="F21" s="26"/>
      <c r="G21" s="27"/>
    </row>
    <row r="22" spans="1:7" ht="72.75" customHeight="1" x14ac:dyDescent="0.25">
      <c r="A22" s="272" t="s">
        <v>169</v>
      </c>
      <c r="B22" s="223" t="s">
        <v>214</v>
      </c>
      <c r="C22" s="223"/>
      <c r="D22" s="223"/>
      <c r="E22" s="223"/>
      <c r="F22" s="223"/>
      <c r="G22" s="224"/>
    </row>
    <row r="23" spans="1:7" ht="57.75" customHeight="1" x14ac:dyDescent="0.25">
      <c r="A23" s="273"/>
      <c r="B23" s="223" t="s">
        <v>215</v>
      </c>
      <c r="C23" s="223"/>
      <c r="D23" s="223"/>
      <c r="E23" s="223"/>
      <c r="F23" s="223"/>
      <c r="G23" s="224"/>
    </row>
    <row r="24" spans="1:7" ht="57.75" customHeight="1" x14ac:dyDescent="0.25">
      <c r="A24" s="176"/>
      <c r="B24" s="265" t="s">
        <v>85</v>
      </c>
      <c r="C24" s="265"/>
      <c r="D24" s="265"/>
      <c r="E24" s="265"/>
      <c r="F24" s="265"/>
      <c r="G24" s="266"/>
    </row>
    <row r="25" spans="1:7" ht="57.75" customHeight="1" x14ac:dyDescent="0.25">
      <c r="A25" s="176"/>
      <c r="B25" s="267" t="s">
        <v>216</v>
      </c>
      <c r="C25" s="267"/>
      <c r="D25" s="267"/>
      <c r="E25" s="267"/>
      <c r="F25" s="267"/>
      <c r="G25" s="268"/>
    </row>
    <row r="26" spans="1:7" ht="40.5" customHeight="1" x14ac:dyDescent="0.25">
      <c r="A26" s="176"/>
      <c r="B26" s="265" t="s">
        <v>107</v>
      </c>
      <c r="C26" s="265"/>
      <c r="D26" s="265"/>
      <c r="E26" s="265"/>
      <c r="F26" s="265"/>
      <c r="G26" s="266"/>
    </row>
    <row r="27" spans="1:7" ht="79.5" customHeight="1" thickBot="1" x14ac:dyDescent="0.3">
      <c r="A27" s="73"/>
      <c r="B27" s="235" t="s">
        <v>118</v>
      </c>
      <c r="C27" s="235"/>
      <c r="D27" s="235"/>
      <c r="E27" s="235"/>
      <c r="F27" s="235"/>
      <c r="G27" s="236"/>
    </row>
  </sheetData>
  <mergeCells count="22">
    <mergeCell ref="A5:G5"/>
    <mergeCell ref="A6:G6"/>
    <mergeCell ref="B12:G12"/>
    <mergeCell ref="A22:A23"/>
    <mergeCell ref="E1:G1"/>
    <mergeCell ref="B13:G13"/>
    <mergeCell ref="B23:G23"/>
    <mergeCell ref="B15:G15"/>
    <mergeCell ref="E2:G2"/>
    <mergeCell ref="E3:G3"/>
    <mergeCell ref="B10:G10"/>
    <mergeCell ref="A4:G4"/>
    <mergeCell ref="B27:G27"/>
    <mergeCell ref="B26:G26"/>
    <mergeCell ref="B25:G25"/>
    <mergeCell ref="A7:G7"/>
    <mergeCell ref="B9:G9"/>
    <mergeCell ref="B24:G24"/>
    <mergeCell ref="B22:G22"/>
    <mergeCell ref="B14:G14"/>
    <mergeCell ref="A11:A12"/>
    <mergeCell ref="B11:G11"/>
  </mergeCells>
  <phoneticPr fontId="8" type="noConversion"/>
  <pageMargins left="0.59055118110236227" right="0.15748031496062992" top="0.39370078740157483" bottom="0.39370078740157483" header="0.15748031496062992" footer="0.19685039370078741"/>
  <pageSetup paperSize="9" scale="75" orientation="portrait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opLeftCell="A34" zoomScale="75" zoomScaleNormal="75" workbookViewId="0">
      <selection activeCell="F41" sqref="F41"/>
    </sheetView>
  </sheetViews>
  <sheetFormatPr defaultColWidth="9" defaultRowHeight="15.75" x14ac:dyDescent="0.25"/>
  <cols>
    <col min="1" max="1" width="6.75" style="1" customWidth="1"/>
    <col min="2" max="2" width="42.375" style="4" customWidth="1"/>
    <col min="3" max="3" width="18.375" style="1" customWidth="1"/>
    <col min="4" max="4" width="20.5" style="1" customWidth="1"/>
    <col min="5" max="5" width="13.875" style="4" customWidth="1"/>
    <col min="6" max="6" width="14.125" style="4" customWidth="1"/>
    <col min="7" max="7" width="13.875" style="4" customWidth="1"/>
    <col min="8" max="9" width="14.25" style="4" customWidth="1"/>
    <col min="10" max="10" width="14.375" style="4" customWidth="1"/>
    <col min="11" max="11" width="17" style="4" customWidth="1"/>
    <col min="12" max="16384" width="9" style="4"/>
  </cols>
  <sheetData>
    <row r="1" spans="1:14" ht="88.5" customHeight="1" x14ac:dyDescent="0.25">
      <c r="J1" s="256" t="s">
        <v>255</v>
      </c>
      <c r="K1" s="256"/>
    </row>
    <row r="2" spans="1:14" x14ac:dyDescent="0.25">
      <c r="A2" s="260" t="s">
        <v>82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4" ht="18.75" customHeight="1" x14ac:dyDescent="0.25">
      <c r="A3" s="37"/>
      <c r="B3" s="2"/>
      <c r="C3" s="2"/>
      <c r="D3" s="2"/>
      <c r="E3" s="2"/>
      <c r="F3" s="233" t="s">
        <v>217</v>
      </c>
      <c r="G3" s="233"/>
      <c r="H3" s="233"/>
      <c r="I3" s="233"/>
      <c r="J3" s="233"/>
      <c r="K3" s="233"/>
    </row>
    <row r="4" spans="1:14" ht="17.25" customHeight="1" x14ac:dyDescent="0.25">
      <c r="A4" s="31"/>
      <c r="B4" s="32"/>
      <c r="C4" s="32"/>
      <c r="D4" s="32"/>
      <c r="E4" s="32"/>
      <c r="F4" s="56"/>
      <c r="G4" s="56"/>
      <c r="H4" s="56"/>
      <c r="I4" s="56"/>
      <c r="J4" s="56"/>
      <c r="K4" s="56"/>
    </row>
    <row r="5" spans="1:14" s="3" customFormat="1" ht="26.25" customHeight="1" x14ac:dyDescent="0.25">
      <c r="A5" s="291" t="s">
        <v>218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</row>
    <row r="6" spans="1:14" s="10" customFormat="1" ht="20.25" customHeight="1" x14ac:dyDescent="0.3">
      <c r="A6" s="292" t="s">
        <v>206</v>
      </c>
      <c r="B6" s="292"/>
      <c r="C6" s="292"/>
      <c r="D6" s="292"/>
      <c r="E6" s="292"/>
      <c r="F6" s="292"/>
      <c r="G6" s="292"/>
      <c r="H6" s="292"/>
      <c r="I6" s="292"/>
      <c r="J6" s="292"/>
      <c r="K6" s="32"/>
      <c r="L6" s="2"/>
      <c r="M6" s="2"/>
      <c r="N6" s="2"/>
    </row>
    <row r="7" spans="1:14" s="3" customFormat="1" ht="9" customHeight="1" x14ac:dyDescent="0.25">
      <c r="A7" s="33"/>
      <c r="B7" s="34"/>
      <c r="C7" s="33"/>
      <c r="D7" s="33"/>
      <c r="E7" s="34"/>
      <c r="F7" s="34"/>
      <c r="G7" s="34"/>
      <c r="H7" s="34"/>
      <c r="I7" s="34"/>
      <c r="J7" s="34"/>
      <c r="K7" s="34"/>
    </row>
    <row r="8" spans="1:14" s="3" customFormat="1" ht="44.25" customHeight="1" x14ac:dyDescent="0.25">
      <c r="A8" s="293" t="s">
        <v>130</v>
      </c>
      <c r="B8" s="282" t="s">
        <v>129</v>
      </c>
      <c r="C8" s="282" t="s">
        <v>131</v>
      </c>
      <c r="D8" s="282" t="s">
        <v>172</v>
      </c>
      <c r="E8" s="282" t="s">
        <v>194</v>
      </c>
      <c r="F8" s="294" t="s">
        <v>245</v>
      </c>
      <c r="G8" s="282"/>
      <c r="H8" s="282"/>
      <c r="I8" s="282"/>
      <c r="J8" s="282"/>
      <c r="K8" s="282" t="s">
        <v>174</v>
      </c>
    </row>
    <row r="9" spans="1:14" s="3" customFormat="1" ht="19.5" customHeight="1" x14ac:dyDescent="0.25">
      <c r="A9" s="293"/>
      <c r="B9" s="282"/>
      <c r="C9" s="282"/>
      <c r="D9" s="282"/>
      <c r="E9" s="282"/>
      <c r="F9" s="282"/>
      <c r="G9" s="282"/>
      <c r="H9" s="282"/>
      <c r="I9" s="282"/>
      <c r="J9" s="282"/>
      <c r="K9" s="282"/>
    </row>
    <row r="10" spans="1:14" s="3" customFormat="1" ht="48" customHeight="1" x14ac:dyDescent="0.25">
      <c r="A10" s="293"/>
      <c r="B10" s="282"/>
      <c r="C10" s="282"/>
      <c r="D10" s="282"/>
      <c r="E10" s="282"/>
      <c r="F10" s="35" t="s">
        <v>136</v>
      </c>
      <c r="G10" s="35" t="s">
        <v>155</v>
      </c>
      <c r="H10" s="35" t="s">
        <v>156</v>
      </c>
      <c r="I10" s="35" t="s">
        <v>157</v>
      </c>
      <c r="J10" s="35" t="s">
        <v>158</v>
      </c>
      <c r="K10" s="282"/>
    </row>
    <row r="11" spans="1:14" s="3" customFormat="1" ht="21.75" customHeight="1" x14ac:dyDescent="0.25">
      <c r="A11" s="57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35">
        <v>11</v>
      </c>
    </row>
    <row r="12" spans="1:14" s="3" customFormat="1" ht="28.5" customHeight="1" x14ac:dyDescent="0.25">
      <c r="A12" s="57"/>
      <c r="B12" s="296" t="s">
        <v>355</v>
      </c>
      <c r="C12" s="296"/>
      <c r="D12" s="296"/>
      <c r="E12" s="296"/>
      <c r="F12" s="296"/>
      <c r="G12" s="296"/>
      <c r="H12" s="296"/>
      <c r="I12" s="296"/>
      <c r="J12" s="296"/>
      <c r="K12" s="296"/>
    </row>
    <row r="13" spans="1:14" s="3" customFormat="1" ht="155.25" customHeight="1" x14ac:dyDescent="0.25">
      <c r="A13" s="36" t="s">
        <v>132</v>
      </c>
      <c r="B13" s="60" t="s">
        <v>61</v>
      </c>
      <c r="C13" s="58" t="s">
        <v>162</v>
      </c>
      <c r="D13" s="93" t="s">
        <v>93</v>
      </c>
      <c r="E13" s="81">
        <f t="shared" ref="E13:E29" si="0">SUM(F13:J13)</f>
        <v>8778</v>
      </c>
      <c r="F13" s="81">
        <v>1809</v>
      </c>
      <c r="G13" s="81">
        <v>2529</v>
      </c>
      <c r="H13" s="81">
        <v>1480</v>
      </c>
      <c r="I13" s="81">
        <v>1480</v>
      </c>
      <c r="J13" s="81">
        <v>1480</v>
      </c>
      <c r="K13" s="36" t="s">
        <v>188</v>
      </c>
    </row>
    <row r="14" spans="1:14" s="3" customFormat="1" ht="94.5" customHeight="1" x14ac:dyDescent="0.25">
      <c r="A14" s="59" t="s">
        <v>219</v>
      </c>
      <c r="B14" s="60" t="s">
        <v>62</v>
      </c>
      <c r="C14" s="58" t="s">
        <v>162</v>
      </c>
      <c r="D14" s="93" t="s">
        <v>246</v>
      </c>
      <c r="E14" s="81">
        <f t="shared" si="0"/>
        <v>47090</v>
      </c>
      <c r="F14" s="81">
        <v>9418</v>
      </c>
      <c r="G14" s="81">
        <v>9418</v>
      </c>
      <c r="H14" s="81">
        <v>9418</v>
      </c>
      <c r="I14" s="81">
        <v>9418</v>
      </c>
      <c r="J14" s="81">
        <v>9418</v>
      </c>
      <c r="K14" s="36" t="s">
        <v>188</v>
      </c>
    </row>
    <row r="15" spans="1:14" s="3" customFormat="1" ht="228" customHeight="1" x14ac:dyDescent="0.25">
      <c r="A15" s="59" t="s">
        <v>195</v>
      </c>
      <c r="B15" s="61" t="s">
        <v>78</v>
      </c>
      <c r="C15" s="58" t="s">
        <v>162</v>
      </c>
      <c r="D15" s="93" t="s">
        <v>94</v>
      </c>
      <c r="E15" s="81">
        <f t="shared" si="0"/>
        <v>4920037</v>
      </c>
      <c r="F15" s="81">
        <v>983805</v>
      </c>
      <c r="G15" s="81">
        <v>984058</v>
      </c>
      <c r="H15" s="81">
        <v>984058</v>
      </c>
      <c r="I15" s="81">
        <v>984058</v>
      </c>
      <c r="J15" s="81">
        <v>984058</v>
      </c>
      <c r="K15" s="36" t="s">
        <v>188</v>
      </c>
    </row>
    <row r="16" spans="1:14" s="3" customFormat="1" ht="145.5" customHeight="1" x14ac:dyDescent="0.25">
      <c r="A16" s="59" t="s">
        <v>196</v>
      </c>
      <c r="B16" s="60" t="s">
        <v>63</v>
      </c>
      <c r="C16" s="58" t="s">
        <v>162</v>
      </c>
      <c r="D16" s="93"/>
      <c r="E16" s="81">
        <f t="shared" si="0"/>
        <v>3586650</v>
      </c>
      <c r="F16" s="81">
        <v>717330</v>
      </c>
      <c r="G16" s="81">
        <v>717330</v>
      </c>
      <c r="H16" s="81">
        <v>717330</v>
      </c>
      <c r="I16" s="81">
        <v>717330</v>
      </c>
      <c r="J16" s="81">
        <v>717330</v>
      </c>
      <c r="K16" s="36" t="s">
        <v>188</v>
      </c>
    </row>
    <row r="17" spans="1:11" s="3" customFormat="1" ht="93" customHeight="1" x14ac:dyDescent="0.25">
      <c r="A17" s="59" t="s">
        <v>197</v>
      </c>
      <c r="B17" s="60" t="s">
        <v>64</v>
      </c>
      <c r="C17" s="58" t="s">
        <v>162</v>
      </c>
      <c r="D17" s="93"/>
      <c r="E17" s="81">
        <f t="shared" si="0"/>
        <v>1176955</v>
      </c>
      <c r="F17" s="81">
        <v>235391</v>
      </c>
      <c r="G17" s="81">
        <v>235391</v>
      </c>
      <c r="H17" s="81">
        <v>235391</v>
      </c>
      <c r="I17" s="81">
        <v>235391</v>
      </c>
      <c r="J17" s="81">
        <v>235391</v>
      </c>
      <c r="K17" s="36" t="s">
        <v>188</v>
      </c>
    </row>
    <row r="18" spans="1:11" s="3" customFormat="1" ht="104.25" customHeight="1" x14ac:dyDescent="0.25">
      <c r="A18" s="59" t="s">
        <v>198</v>
      </c>
      <c r="B18" s="60" t="s">
        <v>220</v>
      </c>
      <c r="C18" s="58" t="s">
        <v>162</v>
      </c>
      <c r="D18" s="93"/>
      <c r="E18" s="81">
        <f t="shared" si="0"/>
        <v>153595</v>
      </c>
      <c r="F18" s="81">
        <v>30719</v>
      </c>
      <c r="G18" s="81">
        <v>30719</v>
      </c>
      <c r="H18" s="81">
        <v>30719</v>
      </c>
      <c r="I18" s="81">
        <v>30719</v>
      </c>
      <c r="J18" s="81">
        <v>30719</v>
      </c>
      <c r="K18" s="36" t="s">
        <v>188</v>
      </c>
    </row>
    <row r="19" spans="1:11" s="3" customFormat="1" ht="115.5" customHeight="1" x14ac:dyDescent="0.25">
      <c r="A19" s="59" t="s">
        <v>199</v>
      </c>
      <c r="B19" s="60" t="s">
        <v>65</v>
      </c>
      <c r="C19" s="58" t="s">
        <v>162</v>
      </c>
      <c r="D19" s="93"/>
      <c r="E19" s="81">
        <f t="shared" si="0"/>
        <v>2837</v>
      </c>
      <c r="F19" s="81">
        <v>365</v>
      </c>
      <c r="G19" s="81">
        <v>618</v>
      </c>
      <c r="H19" s="81">
        <v>618</v>
      </c>
      <c r="I19" s="81">
        <v>618</v>
      </c>
      <c r="J19" s="81">
        <v>618</v>
      </c>
      <c r="K19" s="36" t="s">
        <v>188</v>
      </c>
    </row>
    <row r="20" spans="1:11" s="3" customFormat="1" ht="115.5" customHeight="1" x14ac:dyDescent="0.25">
      <c r="A20" s="59" t="s">
        <v>200</v>
      </c>
      <c r="B20" s="60" t="s">
        <v>104</v>
      </c>
      <c r="C20" s="58" t="s">
        <v>161</v>
      </c>
      <c r="D20" s="93" t="s">
        <v>105</v>
      </c>
      <c r="E20" s="81">
        <f t="shared" si="0"/>
        <v>38</v>
      </c>
      <c r="F20" s="81">
        <v>38</v>
      </c>
      <c r="G20" s="81"/>
      <c r="H20" s="81"/>
      <c r="I20" s="81"/>
      <c r="J20" s="81"/>
      <c r="K20" s="36" t="s">
        <v>188</v>
      </c>
    </row>
    <row r="21" spans="1:11" s="3" customFormat="1" ht="115.5" customHeight="1" x14ac:dyDescent="0.25">
      <c r="A21" s="59" t="s">
        <v>201</v>
      </c>
      <c r="B21" s="60" t="s">
        <v>76</v>
      </c>
      <c r="C21" s="58" t="s">
        <v>161</v>
      </c>
      <c r="D21" s="93" t="s">
        <v>95</v>
      </c>
      <c r="E21" s="81">
        <f t="shared" si="0"/>
        <v>826625.20000000007</v>
      </c>
      <c r="F21" s="81">
        <f>158416.9-796.9</f>
        <v>157620</v>
      </c>
      <c r="G21" s="81">
        <v>157156</v>
      </c>
      <c r="H21" s="81">
        <v>170616.4</v>
      </c>
      <c r="I21" s="81">
        <v>170616.4</v>
      </c>
      <c r="J21" s="81">
        <v>170616.4</v>
      </c>
      <c r="K21" s="36" t="s">
        <v>188</v>
      </c>
    </row>
    <row r="22" spans="1:11" s="3" customFormat="1" ht="115.5" customHeight="1" x14ac:dyDescent="0.25">
      <c r="A22" s="59" t="s">
        <v>202</v>
      </c>
      <c r="B22" s="60" t="s">
        <v>66</v>
      </c>
      <c r="C22" s="58" t="s">
        <v>161</v>
      </c>
      <c r="D22" s="93" t="s">
        <v>96</v>
      </c>
      <c r="E22" s="81">
        <f t="shared" si="0"/>
        <v>53521.5</v>
      </c>
      <c r="F22" s="81">
        <v>10704.3</v>
      </c>
      <c r="G22" s="81">
        <v>10704.3</v>
      </c>
      <c r="H22" s="81">
        <v>10704.3</v>
      </c>
      <c r="I22" s="81">
        <v>10704.3</v>
      </c>
      <c r="J22" s="81">
        <v>10704.3</v>
      </c>
      <c r="K22" s="36" t="s">
        <v>188</v>
      </c>
    </row>
    <row r="23" spans="1:11" s="3" customFormat="1" ht="201" customHeight="1" x14ac:dyDescent="0.25">
      <c r="A23" s="59" t="s">
        <v>203</v>
      </c>
      <c r="B23" s="60" t="s">
        <v>67</v>
      </c>
      <c r="C23" s="58" t="s">
        <v>162</v>
      </c>
      <c r="D23" s="93" t="s">
        <v>356</v>
      </c>
      <c r="E23" s="81">
        <f t="shared" si="0"/>
        <v>177655</v>
      </c>
      <c r="F23" s="81">
        <v>35531</v>
      </c>
      <c r="G23" s="81">
        <v>35531</v>
      </c>
      <c r="H23" s="81">
        <v>35531</v>
      </c>
      <c r="I23" s="81">
        <v>35531</v>
      </c>
      <c r="J23" s="81">
        <v>35531</v>
      </c>
      <c r="K23" s="36" t="s">
        <v>188</v>
      </c>
    </row>
    <row r="24" spans="1:11" s="3" customFormat="1" ht="116.25" customHeight="1" x14ac:dyDescent="0.25">
      <c r="A24" s="59" t="s">
        <v>204</v>
      </c>
      <c r="B24" s="60" t="s">
        <v>68</v>
      </c>
      <c r="C24" s="58" t="s">
        <v>162</v>
      </c>
      <c r="D24" s="93" t="s">
        <v>87</v>
      </c>
      <c r="E24" s="81">
        <f t="shared" si="0"/>
        <v>3917</v>
      </c>
      <c r="F24" s="81">
        <f>806-113</f>
        <v>693</v>
      </c>
      <c r="G24" s="81">
        <v>806</v>
      </c>
      <c r="H24" s="81">
        <v>806</v>
      </c>
      <c r="I24" s="81">
        <v>806</v>
      </c>
      <c r="J24" s="81">
        <v>806</v>
      </c>
      <c r="K24" s="36" t="s">
        <v>188</v>
      </c>
    </row>
    <row r="25" spans="1:11" s="3" customFormat="1" ht="125.25" customHeight="1" x14ac:dyDescent="0.25">
      <c r="A25" s="279" t="s">
        <v>205</v>
      </c>
      <c r="B25" s="285" t="s">
        <v>69</v>
      </c>
      <c r="C25" s="58" t="s">
        <v>161</v>
      </c>
      <c r="D25" s="93" t="s">
        <v>98</v>
      </c>
      <c r="E25" s="81">
        <f t="shared" si="0"/>
        <v>37075</v>
      </c>
      <c r="F25" s="81">
        <v>7415</v>
      </c>
      <c r="G25" s="81">
        <v>7415</v>
      </c>
      <c r="H25" s="81">
        <v>7415</v>
      </c>
      <c r="I25" s="81">
        <v>7415</v>
      </c>
      <c r="J25" s="81">
        <v>7415</v>
      </c>
      <c r="K25" s="278" t="s">
        <v>188</v>
      </c>
    </row>
    <row r="26" spans="1:11" s="3" customFormat="1" ht="102" customHeight="1" x14ac:dyDescent="0.25">
      <c r="A26" s="276"/>
      <c r="B26" s="286"/>
      <c r="C26" s="58" t="s">
        <v>162</v>
      </c>
      <c r="D26" s="93" t="s">
        <v>97</v>
      </c>
      <c r="E26" s="81">
        <f t="shared" si="0"/>
        <v>37075</v>
      </c>
      <c r="F26" s="81">
        <v>7415</v>
      </c>
      <c r="G26" s="81">
        <v>7415</v>
      </c>
      <c r="H26" s="81">
        <v>7415</v>
      </c>
      <c r="I26" s="81">
        <v>7415</v>
      </c>
      <c r="J26" s="81">
        <v>7415</v>
      </c>
      <c r="K26" s="276"/>
    </row>
    <row r="27" spans="1:11" s="3" customFormat="1" ht="102" customHeight="1" x14ac:dyDescent="0.25">
      <c r="A27" s="97" t="s">
        <v>230</v>
      </c>
      <c r="B27" s="94" t="s">
        <v>70</v>
      </c>
      <c r="C27" s="58" t="s">
        <v>161</v>
      </c>
      <c r="D27" s="93" t="s">
        <v>88</v>
      </c>
      <c r="E27" s="81">
        <f t="shared" si="0"/>
        <v>19423.300000000003</v>
      </c>
      <c r="F27" s="81">
        <f>3607.7+700+238.6+446.2</f>
        <v>4992.5</v>
      </c>
      <c r="G27" s="81">
        <v>3607.7</v>
      </c>
      <c r="H27" s="81">
        <v>3607.7</v>
      </c>
      <c r="I27" s="81">
        <v>3607.7</v>
      </c>
      <c r="J27" s="81">
        <v>3607.7</v>
      </c>
      <c r="K27" s="35" t="s">
        <v>188</v>
      </c>
    </row>
    <row r="28" spans="1:11" s="3" customFormat="1" ht="144" customHeight="1" x14ac:dyDescent="0.25">
      <c r="A28" s="279" t="s">
        <v>231</v>
      </c>
      <c r="B28" s="295" t="s">
        <v>79</v>
      </c>
      <c r="C28" s="43" t="s">
        <v>161</v>
      </c>
      <c r="D28" s="93" t="s">
        <v>357</v>
      </c>
      <c r="E28" s="81">
        <f t="shared" si="0"/>
        <v>278576.17</v>
      </c>
      <c r="F28" s="81">
        <v>32336.17</v>
      </c>
      <c r="G28" s="81">
        <v>58560</v>
      </c>
      <c r="H28" s="81">
        <v>62560</v>
      </c>
      <c r="I28" s="81">
        <v>62560</v>
      </c>
      <c r="J28" s="81">
        <v>62560</v>
      </c>
      <c r="K28" s="278" t="s">
        <v>188</v>
      </c>
    </row>
    <row r="29" spans="1:11" s="3" customFormat="1" ht="57.75" customHeight="1" x14ac:dyDescent="0.25">
      <c r="A29" s="280"/>
      <c r="B29" s="248"/>
      <c r="C29" s="43" t="s">
        <v>59</v>
      </c>
      <c r="D29" s="93"/>
      <c r="E29" s="81">
        <f t="shared" si="0"/>
        <v>2250</v>
      </c>
      <c r="F29" s="81">
        <v>2250</v>
      </c>
      <c r="G29" s="81"/>
      <c r="H29" s="81"/>
      <c r="I29" s="81"/>
      <c r="J29" s="81"/>
      <c r="K29" s="280"/>
    </row>
    <row r="30" spans="1:11" s="3" customFormat="1" ht="105" customHeight="1" x14ac:dyDescent="0.25">
      <c r="A30" s="290" t="s">
        <v>238</v>
      </c>
      <c r="B30" s="287" t="s">
        <v>71</v>
      </c>
      <c r="C30" s="58" t="s">
        <v>161</v>
      </c>
      <c r="D30" s="93" t="s">
        <v>367</v>
      </c>
      <c r="E30" s="81">
        <f t="shared" ref="E30:E38" si="1">SUM(F30:J30)</f>
        <v>200</v>
      </c>
      <c r="F30" s="81">
        <f>100+100</f>
        <v>200</v>
      </c>
      <c r="G30" s="81">
        <v>0</v>
      </c>
      <c r="H30" s="81">
        <v>0</v>
      </c>
      <c r="I30" s="81">
        <v>0</v>
      </c>
      <c r="J30" s="81">
        <v>0</v>
      </c>
      <c r="K30" s="278" t="s">
        <v>188</v>
      </c>
    </row>
    <row r="31" spans="1:11" s="3" customFormat="1" ht="87.75" customHeight="1" x14ac:dyDescent="0.25">
      <c r="A31" s="276"/>
      <c r="B31" s="286"/>
      <c r="C31" s="58" t="s">
        <v>162</v>
      </c>
      <c r="D31" s="93" t="s">
        <v>368</v>
      </c>
      <c r="E31" s="81">
        <f t="shared" si="1"/>
        <v>2000</v>
      </c>
      <c r="F31" s="81">
        <v>2000</v>
      </c>
      <c r="G31" s="81">
        <v>0</v>
      </c>
      <c r="H31" s="81">
        <v>0</v>
      </c>
      <c r="I31" s="81">
        <v>0</v>
      </c>
      <c r="J31" s="81">
        <v>0</v>
      </c>
      <c r="K31" s="281"/>
    </row>
    <row r="32" spans="1:11" s="3" customFormat="1" ht="102.75" customHeight="1" x14ac:dyDescent="0.25">
      <c r="A32" s="159" t="s">
        <v>72</v>
      </c>
      <c r="B32" s="161" t="s">
        <v>389</v>
      </c>
      <c r="C32" s="58" t="s">
        <v>161</v>
      </c>
      <c r="D32" s="93" t="s">
        <v>89</v>
      </c>
      <c r="E32" s="81">
        <f t="shared" si="1"/>
        <v>100</v>
      </c>
      <c r="F32" s="81">
        <v>100</v>
      </c>
      <c r="G32" s="81">
        <v>0</v>
      </c>
      <c r="H32" s="81">
        <v>0</v>
      </c>
      <c r="I32" s="81">
        <v>0</v>
      </c>
      <c r="J32" s="81">
        <v>0</v>
      </c>
      <c r="K32" s="160" t="s">
        <v>188</v>
      </c>
    </row>
    <row r="33" spans="1:11" s="3" customFormat="1" ht="102" customHeight="1" x14ac:dyDescent="0.25">
      <c r="A33" s="283" t="s">
        <v>74</v>
      </c>
      <c r="B33" s="285" t="s">
        <v>73</v>
      </c>
      <c r="C33" s="127" t="s">
        <v>161</v>
      </c>
      <c r="D33" s="93" t="s">
        <v>90</v>
      </c>
      <c r="E33" s="81">
        <f t="shared" si="1"/>
        <v>400</v>
      </c>
      <c r="F33" s="81">
        <v>400</v>
      </c>
      <c r="G33" s="81">
        <v>0</v>
      </c>
      <c r="H33" s="81">
        <v>0</v>
      </c>
      <c r="I33" s="81">
        <v>0</v>
      </c>
      <c r="J33" s="81">
        <v>0</v>
      </c>
      <c r="K33" s="288" t="s">
        <v>188</v>
      </c>
    </row>
    <row r="34" spans="1:11" s="3" customFormat="1" ht="99.75" customHeight="1" x14ac:dyDescent="0.25">
      <c r="A34" s="284"/>
      <c r="B34" s="286"/>
      <c r="C34" s="58" t="s">
        <v>162</v>
      </c>
      <c r="D34" s="93" t="s">
        <v>91</v>
      </c>
      <c r="E34" s="81">
        <f t="shared" si="1"/>
        <v>2000</v>
      </c>
      <c r="F34" s="81">
        <v>2000</v>
      </c>
      <c r="G34" s="81">
        <v>0</v>
      </c>
      <c r="H34" s="81">
        <v>0</v>
      </c>
      <c r="I34" s="81">
        <v>0</v>
      </c>
      <c r="J34" s="81">
        <v>0</v>
      </c>
      <c r="K34" s="289"/>
    </row>
    <row r="35" spans="1:11" s="3" customFormat="1" ht="93.75" customHeight="1" x14ac:dyDescent="0.25">
      <c r="A35" s="279" t="s">
        <v>106</v>
      </c>
      <c r="B35" s="279" t="s">
        <v>350</v>
      </c>
      <c r="C35" s="58" t="s">
        <v>161</v>
      </c>
      <c r="D35" s="93" t="s">
        <v>365</v>
      </c>
      <c r="E35" s="81">
        <f t="shared" si="1"/>
        <v>100</v>
      </c>
      <c r="F35" s="81">
        <v>100</v>
      </c>
      <c r="G35" s="81"/>
      <c r="H35" s="81"/>
      <c r="I35" s="81"/>
      <c r="J35" s="81"/>
      <c r="K35" s="278" t="s">
        <v>188</v>
      </c>
    </row>
    <row r="36" spans="1:11" s="3" customFormat="1" ht="120.75" customHeight="1" x14ac:dyDescent="0.25">
      <c r="A36" s="280"/>
      <c r="B36" s="280"/>
      <c r="C36" s="58" t="s">
        <v>162</v>
      </c>
      <c r="D36" s="93"/>
      <c r="E36" s="81">
        <f t="shared" si="1"/>
        <v>2000</v>
      </c>
      <c r="F36" s="81">
        <v>2000</v>
      </c>
      <c r="G36" s="81"/>
      <c r="H36" s="81"/>
      <c r="I36" s="81"/>
      <c r="J36" s="81"/>
      <c r="K36" s="281"/>
    </row>
    <row r="37" spans="1:11" s="3" customFormat="1" ht="120.75" customHeight="1" x14ac:dyDescent="0.25">
      <c r="A37" s="77" t="s">
        <v>349</v>
      </c>
      <c r="B37" s="181" t="s">
        <v>430</v>
      </c>
      <c r="C37" s="127" t="s">
        <v>59</v>
      </c>
      <c r="D37" s="93"/>
      <c r="E37" s="81">
        <f t="shared" si="1"/>
        <v>1145</v>
      </c>
      <c r="F37" s="81">
        <v>1145</v>
      </c>
      <c r="G37" s="81"/>
      <c r="H37" s="81"/>
      <c r="I37" s="81"/>
      <c r="J37" s="81"/>
      <c r="K37" s="179" t="s">
        <v>432</v>
      </c>
    </row>
    <row r="38" spans="1:11" s="3" customFormat="1" ht="108.75" customHeight="1" x14ac:dyDescent="0.25">
      <c r="A38" s="77" t="s">
        <v>431</v>
      </c>
      <c r="B38" s="94" t="s">
        <v>243</v>
      </c>
      <c r="C38" s="58" t="s">
        <v>162</v>
      </c>
      <c r="D38" s="93" t="s">
        <v>99</v>
      </c>
      <c r="E38" s="81">
        <f t="shared" si="1"/>
        <v>23672</v>
      </c>
      <c r="F38" s="81">
        <v>4682</v>
      </c>
      <c r="G38" s="81">
        <v>4719</v>
      </c>
      <c r="H38" s="81">
        <v>4757</v>
      </c>
      <c r="I38" s="81">
        <v>4757</v>
      </c>
      <c r="J38" s="81">
        <v>4757</v>
      </c>
      <c r="K38" s="91" t="s">
        <v>84</v>
      </c>
    </row>
    <row r="39" spans="1:11" s="11" customFormat="1" ht="62.25" customHeight="1" x14ac:dyDescent="0.25">
      <c r="A39" s="62"/>
      <c r="B39" s="274" t="s">
        <v>134</v>
      </c>
      <c r="C39" s="274"/>
      <c r="D39" s="63"/>
      <c r="E39" s="80">
        <f t="shared" ref="E39:J39" si="2">SUM(E40:E42)</f>
        <v>6443678.1699999999</v>
      </c>
      <c r="F39" s="80">
        <f t="shared" si="2"/>
        <v>1266653.97</v>
      </c>
      <c r="G39" s="80">
        <f t="shared" si="2"/>
        <v>1281919</v>
      </c>
      <c r="H39" s="80">
        <f t="shared" si="2"/>
        <v>1298368.3999999999</v>
      </c>
      <c r="I39" s="80">
        <f t="shared" si="2"/>
        <v>1298368.3999999999</v>
      </c>
      <c r="J39" s="80">
        <f t="shared" si="2"/>
        <v>1298368.3999999999</v>
      </c>
      <c r="K39" s="63"/>
    </row>
    <row r="40" spans="1:11" s="11" customFormat="1" ht="63" customHeight="1" x14ac:dyDescent="0.25">
      <c r="A40" s="62"/>
      <c r="B40" s="64" t="s">
        <v>162</v>
      </c>
      <c r="C40" s="65"/>
      <c r="D40" s="63"/>
      <c r="E40" s="81">
        <f>SUM(F40:J40)</f>
        <v>5224224</v>
      </c>
      <c r="F40" s="81">
        <f>F13+F14+F15+F23+F24+F26+F34+F38+F31+F36</f>
        <v>1049353</v>
      </c>
      <c r="G40" s="81">
        <f>G13+G14+G15+G23+G24+G26+G34+G38+G31+G36</f>
        <v>1044476</v>
      </c>
      <c r="H40" s="81">
        <f>H13+H14+H15+H23+H24+H26+H34+H38+H31+H36</f>
        <v>1043465</v>
      </c>
      <c r="I40" s="81">
        <f>I13+I14+I15+I23+I24+I26+I34+I38+I31+I36</f>
        <v>1043465</v>
      </c>
      <c r="J40" s="81">
        <f>J13+J14+J15+J23+J24+J26+J34+J38+J31+J36</f>
        <v>1043465</v>
      </c>
      <c r="K40" s="63"/>
    </row>
    <row r="41" spans="1:11" s="11" customFormat="1" ht="75" customHeight="1" x14ac:dyDescent="0.25">
      <c r="A41" s="62"/>
      <c r="B41" s="64" t="s">
        <v>175</v>
      </c>
      <c r="C41" s="64"/>
      <c r="D41" s="63"/>
      <c r="E41" s="81">
        <f>SUM(F41:J41)</f>
        <v>1216059.17</v>
      </c>
      <c r="F41" s="81">
        <f>F21+F25+F28+F30+F32+F33+F22+F27+F20+F35</f>
        <v>213905.96999999997</v>
      </c>
      <c r="G41" s="81">
        <f>G21+G25+G28+G30+G32+G33+G22+G27+G20+G35</f>
        <v>237443</v>
      </c>
      <c r="H41" s="81">
        <f>H21+H25+H28+H30+H32+H33+H22+H27+H20+H35</f>
        <v>254903.4</v>
      </c>
      <c r="I41" s="81">
        <f>I21+I25+I28+I30+I32+I33+I22+I27+I20+I35</f>
        <v>254903.4</v>
      </c>
      <c r="J41" s="81">
        <f>J21+J25+J28+J30+J32+J33+J22+J27+J20+J35</f>
        <v>254903.4</v>
      </c>
      <c r="K41" s="63"/>
    </row>
    <row r="42" spans="1:11" s="11" customFormat="1" ht="48" customHeight="1" x14ac:dyDescent="0.25">
      <c r="A42" s="63"/>
      <c r="B42" s="134" t="s">
        <v>59</v>
      </c>
      <c r="C42" s="64"/>
      <c r="D42" s="63"/>
      <c r="E42" s="81">
        <f>SUM(F42:J42)</f>
        <v>3395</v>
      </c>
      <c r="F42" s="81">
        <f>F29+F37</f>
        <v>3395</v>
      </c>
      <c r="G42" s="81"/>
      <c r="H42" s="81"/>
      <c r="I42" s="81"/>
      <c r="J42" s="81"/>
      <c r="K42" s="63"/>
    </row>
    <row r="43" spans="1:11" s="13" customFormat="1" ht="45" customHeight="1" x14ac:dyDescent="0.25">
      <c r="A43" s="66"/>
      <c r="B43" s="240" t="s">
        <v>232</v>
      </c>
      <c r="C43" s="241"/>
      <c r="D43" s="241"/>
      <c r="E43" s="241"/>
      <c r="F43" s="241"/>
      <c r="G43" s="241"/>
      <c r="H43" s="241"/>
      <c r="I43" s="241"/>
      <c r="J43" s="241"/>
      <c r="K43" s="242"/>
    </row>
    <row r="44" spans="1:11" s="13" customFormat="1" ht="102" customHeight="1" x14ac:dyDescent="0.25">
      <c r="A44" s="275" t="s">
        <v>133</v>
      </c>
      <c r="B44" s="245" t="s">
        <v>80</v>
      </c>
      <c r="C44" s="58" t="s">
        <v>161</v>
      </c>
      <c r="D44" s="93" t="s">
        <v>100</v>
      </c>
      <c r="E44" s="81">
        <f>SUM(F44:J44)</f>
        <v>4462.53</v>
      </c>
      <c r="F44" s="81">
        <f>892.5+0.03</f>
        <v>892.53</v>
      </c>
      <c r="G44" s="81">
        <v>892.5</v>
      </c>
      <c r="H44" s="81">
        <v>892.5</v>
      </c>
      <c r="I44" s="81">
        <v>892.5</v>
      </c>
      <c r="J44" s="81">
        <v>892.5</v>
      </c>
      <c r="K44" s="278" t="s">
        <v>188</v>
      </c>
    </row>
    <row r="45" spans="1:11" s="13" customFormat="1" ht="78" customHeight="1" x14ac:dyDescent="0.25">
      <c r="A45" s="276"/>
      <c r="B45" s="277"/>
      <c r="C45" s="58" t="s">
        <v>162</v>
      </c>
      <c r="D45" s="93" t="s">
        <v>101</v>
      </c>
      <c r="E45" s="81">
        <f>SUM(F45:J45)</f>
        <v>2707.54</v>
      </c>
      <c r="F45" s="81">
        <f>630-442.46</f>
        <v>187.54000000000002</v>
      </c>
      <c r="G45" s="81">
        <v>630</v>
      </c>
      <c r="H45" s="81">
        <v>630</v>
      </c>
      <c r="I45" s="81">
        <v>630</v>
      </c>
      <c r="J45" s="81">
        <v>630</v>
      </c>
      <c r="K45" s="276"/>
    </row>
    <row r="46" spans="1:11" s="13" customFormat="1" ht="46.5" customHeight="1" x14ac:dyDescent="0.25">
      <c r="A46" s="62"/>
      <c r="B46" s="274" t="s">
        <v>135</v>
      </c>
      <c r="C46" s="274"/>
      <c r="D46" s="63"/>
      <c r="E46" s="80">
        <f t="shared" ref="E46:J46" si="3">SUM(E44:E45)</f>
        <v>7170.07</v>
      </c>
      <c r="F46" s="80">
        <f t="shared" si="3"/>
        <v>1080.07</v>
      </c>
      <c r="G46" s="80">
        <f t="shared" si="3"/>
        <v>1522.5</v>
      </c>
      <c r="H46" s="80">
        <f t="shared" si="3"/>
        <v>1522.5</v>
      </c>
      <c r="I46" s="80">
        <f t="shared" si="3"/>
        <v>1522.5</v>
      </c>
      <c r="J46" s="80">
        <f t="shared" si="3"/>
        <v>1522.5</v>
      </c>
      <c r="K46" s="63"/>
    </row>
    <row r="47" spans="1:11" s="13" customFormat="1" ht="42" customHeight="1" x14ac:dyDescent="0.25">
      <c r="A47" s="62"/>
      <c r="B47" s="64" t="s">
        <v>162</v>
      </c>
      <c r="C47" s="65"/>
      <c r="D47" s="63"/>
      <c r="E47" s="81">
        <f>SUM(F47:J47)</f>
        <v>2707.54</v>
      </c>
      <c r="F47" s="81">
        <f>F45</f>
        <v>187.54000000000002</v>
      </c>
      <c r="G47" s="81">
        <f>G45</f>
        <v>630</v>
      </c>
      <c r="H47" s="81">
        <f>H45</f>
        <v>630</v>
      </c>
      <c r="I47" s="81">
        <f>I45</f>
        <v>630</v>
      </c>
      <c r="J47" s="81">
        <f>J45</f>
        <v>630</v>
      </c>
      <c r="K47" s="63"/>
    </row>
    <row r="48" spans="1:11" s="13" customFormat="1" ht="48" customHeight="1" x14ac:dyDescent="0.25">
      <c r="A48" s="62"/>
      <c r="B48" s="64" t="s">
        <v>175</v>
      </c>
      <c r="C48" s="64"/>
      <c r="D48" s="63"/>
      <c r="E48" s="81">
        <f>SUM(F48:J48)</f>
        <v>4462.53</v>
      </c>
      <c r="F48" s="81">
        <f>F44</f>
        <v>892.53</v>
      </c>
      <c r="G48" s="81">
        <f>G44</f>
        <v>892.5</v>
      </c>
      <c r="H48" s="81">
        <f>H44</f>
        <v>892.5</v>
      </c>
      <c r="I48" s="81">
        <f>I44</f>
        <v>892.5</v>
      </c>
      <c r="J48" s="81">
        <f>J44</f>
        <v>892.5</v>
      </c>
      <c r="K48" s="63"/>
    </row>
    <row r="49" spans="1:11" s="13" customFormat="1" ht="45.75" customHeight="1" x14ac:dyDescent="0.25">
      <c r="A49" s="66"/>
      <c r="B49" s="67" t="s">
        <v>221</v>
      </c>
      <c r="C49" s="68"/>
      <c r="D49" s="69"/>
      <c r="E49" s="78">
        <f t="shared" ref="E49:J51" si="4">E39+E46</f>
        <v>6450848.2400000002</v>
      </c>
      <c r="F49" s="78">
        <f t="shared" si="4"/>
        <v>1267734.04</v>
      </c>
      <c r="G49" s="78">
        <f t="shared" si="4"/>
        <v>1283441.5</v>
      </c>
      <c r="H49" s="78">
        <f t="shared" si="4"/>
        <v>1299890.8999999999</v>
      </c>
      <c r="I49" s="78">
        <f t="shared" si="4"/>
        <v>1299890.8999999999</v>
      </c>
      <c r="J49" s="78">
        <f t="shared" si="4"/>
        <v>1299890.8999999999</v>
      </c>
      <c r="K49" s="70"/>
    </row>
    <row r="50" spans="1:11" s="11" customFormat="1" ht="42" customHeight="1" x14ac:dyDescent="0.25">
      <c r="A50" s="63"/>
      <c r="B50" s="64" t="s">
        <v>162</v>
      </c>
      <c r="C50" s="65"/>
      <c r="D50" s="63"/>
      <c r="E50" s="79">
        <f t="shared" si="4"/>
        <v>5226931.54</v>
      </c>
      <c r="F50" s="79">
        <f t="shared" si="4"/>
        <v>1049540.54</v>
      </c>
      <c r="G50" s="79">
        <f t="shared" si="4"/>
        <v>1045106</v>
      </c>
      <c r="H50" s="79">
        <f t="shared" si="4"/>
        <v>1044095</v>
      </c>
      <c r="I50" s="79">
        <f t="shared" si="4"/>
        <v>1044095</v>
      </c>
      <c r="J50" s="79">
        <f t="shared" si="4"/>
        <v>1044095</v>
      </c>
      <c r="K50" s="63"/>
    </row>
    <row r="51" spans="1:11" s="11" customFormat="1" ht="52.5" customHeight="1" x14ac:dyDescent="0.25">
      <c r="A51" s="63"/>
      <c r="B51" s="64" t="s">
        <v>175</v>
      </c>
      <c r="C51" s="64"/>
      <c r="D51" s="63"/>
      <c r="E51" s="79">
        <f t="shared" si="4"/>
        <v>1220521.7</v>
      </c>
      <c r="F51" s="79">
        <f t="shared" si="4"/>
        <v>214798.49999999997</v>
      </c>
      <c r="G51" s="79">
        <f t="shared" si="4"/>
        <v>238335.5</v>
      </c>
      <c r="H51" s="79">
        <f t="shared" si="4"/>
        <v>255795.9</v>
      </c>
      <c r="I51" s="79">
        <f t="shared" si="4"/>
        <v>255795.9</v>
      </c>
      <c r="J51" s="79">
        <f t="shared" si="4"/>
        <v>255795.9</v>
      </c>
      <c r="K51" s="63"/>
    </row>
    <row r="52" spans="1:11" s="13" customFormat="1" ht="44.25" customHeight="1" x14ac:dyDescent="0.25">
      <c r="A52" s="140"/>
      <c r="B52" s="134" t="s">
        <v>59</v>
      </c>
      <c r="C52" s="140"/>
      <c r="D52" s="140"/>
      <c r="E52" s="141">
        <f>E42</f>
        <v>3395</v>
      </c>
      <c r="F52" s="141">
        <f>F42</f>
        <v>3395</v>
      </c>
      <c r="G52" s="142">
        <v>0</v>
      </c>
      <c r="H52" s="142">
        <v>0</v>
      </c>
      <c r="I52" s="142">
        <v>0</v>
      </c>
      <c r="J52" s="142">
        <v>0</v>
      </c>
      <c r="K52" s="51"/>
    </row>
    <row r="53" spans="1:11" s="3" customFormat="1" x14ac:dyDescent="0.25">
      <c r="A53" s="5"/>
      <c r="C53" s="5"/>
      <c r="D53" s="5"/>
    </row>
    <row r="54" spans="1:11" s="3" customFormat="1" x14ac:dyDescent="0.25">
      <c r="A54" s="5"/>
      <c r="C54" s="5"/>
      <c r="D54" s="5"/>
    </row>
    <row r="55" spans="1:11" s="3" customFormat="1" x14ac:dyDescent="0.25">
      <c r="A55" s="5"/>
      <c r="C55" s="5"/>
      <c r="D55" s="5"/>
    </row>
    <row r="56" spans="1:11" s="3" customFormat="1" x14ac:dyDescent="0.25">
      <c r="A56" s="5"/>
      <c r="C56" s="5"/>
      <c r="D56" s="5"/>
    </row>
    <row r="57" spans="1:11" s="3" customFormat="1" x14ac:dyDescent="0.25">
      <c r="A57" s="5"/>
      <c r="C57" s="5"/>
      <c r="D57" s="5"/>
    </row>
    <row r="58" spans="1:11" s="3" customFormat="1" x14ac:dyDescent="0.25">
      <c r="A58" s="5"/>
      <c r="C58" s="5"/>
      <c r="D58" s="5"/>
    </row>
    <row r="59" spans="1:11" s="3" customFormat="1" x14ac:dyDescent="0.25">
      <c r="A59" s="5"/>
      <c r="C59" s="5"/>
      <c r="D59" s="5"/>
    </row>
    <row r="60" spans="1:11" s="3" customFormat="1" x14ac:dyDescent="0.25">
      <c r="A60" s="5"/>
      <c r="C60" s="5"/>
      <c r="D60" s="5"/>
    </row>
    <row r="61" spans="1:11" s="3" customFormat="1" x14ac:dyDescent="0.25">
      <c r="A61" s="5"/>
      <c r="C61" s="5"/>
      <c r="D61" s="5"/>
    </row>
    <row r="62" spans="1:11" s="3" customFormat="1" x14ac:dyDescent="0.25">
      <c r="A62" s="5"/>
      <c r="C62" s="5"/>
      <c r="D62" s="5"/>
    </row>
    <row r="63" spans="1:11" s="3" customFormat="1" x14ac:dyDescent="0.25">
      <c r="A63" s="5"/>
      <c r="C63" s="5"/>
      <c r="D63" s="5"/>
    </row>
  </sheetData>
  <mergeCells count="34">
    <mergeCell ref="J1:K1"/>
    <mergeCell ref="A30:A31"/>
    <mergeCell ref="A5:K5"/>
    <mergeCell ref="A6:J6"/>
    <mergeCell ref="A8:A10"/>
    <mergeCell ref="K8:K10"/>
    <mergeCell ref="F8:J9"/>
    <mergeCell ref="A2:K2"/>
    <mergeCell ref="F3:K3"/>
    <mergeCell ref="C8:C10"/>
    <mergeCell ref="E8:E10"/>
    <mergeCell ref="A28:A29"/>
    <mergeCell ref="B28:B29"/>
    <mergeCell ref="B12:K12"/>
    <mergeCell ref="A35:A36"/>
    <mergeCell ref="B35:B36"/>
    <mergeCell ref="K35:K36"/>
    <mergeCell ref="D8:D10"/>
    <mergeCell ref="A33:A34"/>
    <mergeCell ref="A25:A26"/>
    <mergeCell ref="K30:K31"/>
    <mergeCell ref="B25:B26"/>
    <mergeCell ref="B30:B31"/>
    <mergeCell ref="K25:K26"/>
    <mergeCell ref="B8:B10"/>
    <mergeCell ref="K33:K34"/>
    <mergeCell ref="B33:B34"/>
    <mergeCell ref="K28:K29"/>
    <mergeCell ref="B46:C46"/>
    <mergeCell ref="B39:C39"/>
    <mergeCell ref="A44:A45"/>
    <mergeCell ref="B44:B45"/>
    <mergeCell ref="B43:K43"/>
    <mergeCell ref="K44:K45"/>
  </mergeCells>
  <phoneticPr fontId="8" type="noConversion"/>
  <pageMargins left="0.31496062992125984" right="0.19685039370078741" top="7.874015748031496E-2" bottom="7.874015748031496E-2" header="0.31496062992125984" footer="0.31496062992125984"/>
  <pageSetup paperSize="9" scale="70" orientation="landscape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="75" zoomScaleNormal="75" workbookViewId="0">
      <selection activeCell="B39" sqref="B39"/>
    </sheetView>
  </sheetViews>
  <sheetFormatPr defaultColWidth="9" defaultRowHeight="15.75" x14ac:dyDescent="0.25"/>
  <cols>
    <col min="1" max="1" width="5" style="1" customWidth="1"/>
    <col min="2" max="2" width="65.25" style="4" customWidth="1"/>
    <col min="3" max="3" width="18.125" style="4" customWidth="1"/>
    <col min="4" max="4" width="17" style="4" customWidth="1"/>
    <col min="5" max="16384" width="9" style="4"/>
  </cols>
  <sheetData>
    <row r="1" spans="1:4" ht="85.5" customHeight="1" x14ac:dyDescent="0.25">
      <c r="C1" s="256" t="s">
        <v>359</v>
      </c>
      <c r="D1" s="256"/>
    </row>
    <row r="2" spans="1:4" x14ac:dyDescent="0.25">
      <c r="A2" s="82"/>
      <c r="B2" s="82"/>
      <c r="C2" s="260" t="s">
        <v>112</v>
      </c>
      <c r="D2" s="263"/>
    </row>
    <row r="3" spans="1:4" ht="18.75" customHeight="1" x14ac:dyDescent="0.25">
      <c r="A3" s="37"/>
      <c r="B3" s="2"/>
      <c r="C3" s="260" t="s">
        <v>114</v>
      </c>
      <c r="D3" s="263"/>
    </row>
    <row r="4" spans="1:4" ht="17.25" customHeight="1" x14ac:dyDescent="0.25">
      <c r="B4" s="209" t="s">
        <v>81</v>
      </c>
      <c r="C4" s="264"/>
      <c r="D4" s="264"/>
    </row>
    <row r="5" spans="1:4" ht="42.75" customHeight="1" x14ac:dyDescent="0.25">
      <c r="B5" s="264"/>
      <c r="C5" s="264"/>
      <c r="D5" s="264"/>
    </row>
    <row r="6" spans="1:4" s="3" customFormat="1" ht="18.75" x14ac:dyDescent="0.25">
      <c r="A6" s="14"/>
      <c r="B6" s="40"/>
      <c r="C6" s="40"/>
      <c r="D6" s="40"/>
    </row>
    <row r="7" spans="1:4" s="3" customFormat="1" ht="35.25" customHeight="1" x14ac:dyDescent="0.25">
      <c r="A7" s="261" t="s">
        <v>130</v>
      </c>
      <c r="B7" s="237" t="s">
        <v>108</v>
      </c>
      <c r="C7" s="237" t="s">
        <v>111</v>
      </c>
      <c r="D7" s="237" t="s">
        <v>110</v>
      </c>
    </row>
    <row r="8" spans="1:4" s="3" customFormat="1" ht="36.75" customHeight="1" x14ac:dyDescent="0.25">
      <c r="A8" s="261"/>
      <c r="B8" s="237"/>
      <c r="C8" s="237"/>
      <c r="D8" s="237"/>
    </row>
    <row r="9" spans="1:4" s="3" customFormat="1" ht="37.5" customHeight="1" x14ac:dyDescent="0.25">
      <c r="A9" s="261"/>
      <c r="B9" s="237"/>
      <c r="C9" s="237"/>
      <c r="D9" s="237"/>
    </row>
    <row r="10" spans="1:4" s="3" customFormat="1" ht="21.75" customHeight="1" x14ac:dyDescent="0.25">
      <c r="A10" s="41">
        <v>1</v>
      </c>
      <c r="B10" s="22">
        <v>2</v>
      </c>
      <c r="C10" s="22">
        <v>3</v>
      </c>
      <c r="D10" s="22">
        <v>4</v>
      </c>
    </row>
    <row r="11" spans="1:4" s="13" customFormat="1" ht="37.5" x14ac:dyDescent="0.25">
      <c r="A11" s="83">
        <v>1</v>
      </c>
      <c r="B11" s="84" t="s">
        <v>319</v>
      </c>
      <c r="C11" s="85">
        <f>452+48</f>
        <v>500</v>
      </c>
      <c r="D11" s="22" t="s">
        <v>188</v>
      </c>
    </row>
    <row r="12" spans="1:4" s="13" customFormat="1" ht="37.5" x14ac:dyDescent="0.25">
      <c r="A12" s="83">
        <v>2</v>
      </c>
      <c r="B12" s="84" t="s">
        <v>320</v>
      </c>
      <c r="C12" s="85">
        <v>1814.1</v>
      </c>
      <c r="D12" s="22" t="s">
        <v>188</v>
      </c>
    </row>
    <row r="13" spans="1:4" s="13" customFormat="1" ht="37.5" x14ac:dyDescent="0.25">
      <c r="A13" s="83">
        <v>3</v>
      </c>
      <c r="B13" s="84" t="s">
        <v>321</v>
      </c>
      <c r="C13" s="85">
        <f>892.1+130</f>
        <v>1022.1</v>
      </c>
      <c r="D13" s="22" t="s">
        <v>188</v>
      </c>
    </row>
    <row r="14" spans="1:4" s="13" customFormat="1" ht="37.5" x14ac:dyDescent="0.25">
      <c r="A14" s="83">
        <v>4</v>
      </c>
      <c r="B14" s="84" t="s">
        <v>322</v>
      </c>
      <c r="C14" s="86">
        <f>2200-374-130-18.7-50-10.57</f>
        <v>1616.73</v>
      </c>
      <c r="D14" s="22" t="s">
        <v>188</v>
      </c>
    </row>
    <row r="15" spans="1:4" s="13" customFormat="1" ht="37.5" x14ac:dyDescent="0.25">
      <c r="A15" s="83">
        <v>5</v>
      </c>
      <c r="B15" s="46" t="s">
        <v>323</v>
      </c>
      <c r="C15" s="86">
        <v>478.9</v>
      </c>
      <c r="D15" s="22" t="s">
        <v>188</v>
      </c>
    </row>
    <row r="16" spans="1:4" s="13" customFormat="1" ht="37.5" x14ac:dyDescent="0.25">
      <c r="A16" s="83">
        <v>6</v>
      </c>
      <c r="B16" s="84" t="s">
        <v>324</v>
      </c>
      <c r="C16" s="86">
        <f>728-421.1-10-6.75</f>
        <v>290.14999999999998</v>
      </c>
      <c r="D16" s="22" t="s">
        <v>188</v>
      </c>
    </row>
    <row r="17" spans="1:4" s="13" customFormat="1" ht="37.5" x14ac:dyDescent="0.25">
      <c r="A17" s="83">
        <v>7</v>
      </c>
      <c r="B17" s="84" t="s">
        <v>325</v>
      </c>
      <c r="C17" s="86">
        <v>2036.6</v>
      </c>
      <c r="D17" s="22" t="s">
        <v>188</v>
      </c>
    </row>
    <row r="18" spans="1:4" s="13" customFormat="1" ht="37.5" x14ac:dyDescent="0.25">
      <c r="A18" s="83">
        <v>8</v>
      </c>
      <c r="B18" s="84" t="s">
        <v>326</v>
      </c>
      <c r="C18" s="86">
        <f>1045+120+18.7+231.4+10.5+54.31</f>
        <v>1479.91</v>
      </c>
      <c r="D18" s="22" t="s">
        <v>188</v>
      </c>
    </row>
    <row r="19" spans="1:4" s="13" customFormat="1" ht="37.5" x14ac:dyDescent="0.25">
      <c r="A19" s="83">
        <v>9</v>
      </c>
      <c r="B19" s="84" t="s">
        <v>327</v>
      </c>
      <c r="C19" s="86">
        <f>600-21.25</f>
        <v>578.75</v>
      </c>
      <c r="D19" s="22" t="s">
        <v>188</v>
      </c>
    </row>
    <row r="20" spans="1:4" s="13" customFormat="1" ht="37.5" x14ac:dyDescent="0.25">
      <c r="A20" s="83">
        <v>10</v>
      </c>
      <c r="B20" s="84" t="s">
        <v>328</v>
      </c>
      <c r="C20" s="86">
        <f>1627.46-238</f>
        <v>1389.46</v>
      </c>
      <c r="D20" s="22" t="s">
        <v>188</v>
      </c>
    </row>
    <row r="21" spans="1:4" s="13" customFormat="1" ht="37.5" x14ac:dyDescent="0.25">
      <c r="A21" s="83">
        <v>11</v>
      </c>
      <c r="B21" s="46" t="s">
        <v>329</v>
      </c>
      <c r="C21" s="86">
        <v>1826.1</v>
      </c>
      <c r="D21" s="22" t="s">
        <v>188</v>
      </c>
    </row>
    <row r="22" spans="1:4" s="13" customFormat="1" ht="37.5" x14ac:dyDescent="0.25">
      <c r="A22" s="83">
        <v>12</v>
      </c>
      <c r="B22" s="46" t="s">
        <v>330</v>
      </c>
      <c r="C22" s="86">
        <v>561.33000000000004</v>
      </c>
      <c r="D22" s="22" t="s">
        <v>188</v>
      </c>
    </row>
    <row r="23" spans="1:4" s="13" customFormat="1" ht="37.5" x14ac:dyDescent="0.25">
      <c r="A23" s="83">
        <v>13</v>
      </c>
      <c r="B23" s="46" t="s">
        <v>331</v>
      </c>
      <c r="C23" s="86">
        <f>1900-200-12.49</f>
        <v>1687.51</v>
      </c>
      <c r="D23" s="22" t="s">
        <v>188</v>
      </c>
    </row>
    <row r="24" spans="1:4" s="13" customFormat="1" ht="37.5" x14ac:dyDescent="0.25">
      <c r="A24" s="83">
        <v>14</v>
      </c>
      <c r="B24" s="84" t="s">
        <v>332</v>
      </c>
      <c r="C24" s="86">
        <v>3709.3</v>
      </c>
      <c r="D24" s="22" t="s">
        <v>188</v>
      </c>
    </row>
    <row r="25" spans="1:4" s="13" customFormat="1" ht="37.5" x14ac:dyDescent="0.25">
      <c r="A25" s="83">
        <v>15</v>
      </c>
      <c r="B25" s="46" t="s">
        <v>60</v>
      </c>
      <c r="C25" s="86">
        <f>1000-22.95-3.6-73.57-62.15-62.95-9.41</f>
        <v>765.36999999999989</v>
      </c>
      <c r="D25" s="22" t="s">
        <v>188</v>
      </c>
    </row>
    <row r="26" spans="1:4" s="13" customFormat="1" ht="37.5" x14ac:dyDescent="0.25">
      <c r="A26" s="83">
        <v>16</v>
      </c>
      <c r="B26" s="46" t="s">
        <v>333</v>
      </c>
      <c r="C26" s="86">
        <v>1000</v>
      </c>
      <c r="D26" s="22" t="s">
        <v>188</v>
      </c>
    </row>
    <row r="27" spans="1:4" s="13" customFormat="1" ht="37.5" x14ac:dyDescent="0.25">
      <c r="A27" s="83">
        <v>17</v>
      </c>
      <c r="B27" s="84" t="s">
        <v>334</v>
      </c>
      <c r="C27" s="86">
        <f>999.44-8.2</f>
        <v>991.24</v>
      </c>
      <c r="D27" s="22" t="s">
        <v>188</v>
      </c>
    </row>
    <row r="28" spans="1:4" s="13" customFormat="1" ht="37.5" x14ac:dyDescent="0.25">
      <c r="A28" s="83">
        <v>18</v>
      </c>
      <c r="B28" s="46" t="s">
        <v>335</v>
      </c>
      <c r="C28" s="87">
        <f>150-50-33.36</f>
        <v>66.64</v>
      </c>
      <c r="D28" s="22" t="s">
        <v>188</v>
      </c>
    </row>
    <row r="29" spans="1:4" s="11" customFormat="1" ht="112.5" x14ac:dyDescent="0.25">
      <c r="A29" s="83">
        <v>19</v>
      </c>
      <c r="B29" s="46" t="s">
        <v>336</v>
      </c>
      <c r="C29" s="87">
        <v>688.3</v>
      </c>
      <c r="D29" s="22" t="s">
        <v>188</v>
      </c>
    </row>
    <row r="30" spans="1:4" s="11" customFormat="1" ht="37.5" x14ac:dyDescent="0.25">
      <c r="A30" s="83">
        <v>20</v>
      </c>
      <c r="B30" s="46" t="s">
        <v>387</v>
      </c>
      <c r="C30" s="87">
        <v>92.3</v>
      </c>
      <c r="D30" s="157" t="s">
        <v>188</v>
      </c>
    </row>
    <row r="31" spans="1:4" s="11" customFormat="1" ht="37.5" x14ac:dyDescent="0.25">
      <c r="A31" s="83">
        <v>21</v>
      </c>
      <c r="B31" s="46" t="s">
        <v>337</v>
      </c>
      <c r="C31" s="87">
        <f>57.9-13.41</f>
        <v>44.489999999999995</v>
      </c>
      <c r="D31" s="22" t="s">
        <v>188</v>
      </c>
    </row>
    <row r="32" spans="1:4" s="11" customFormat="1" ht="37.5" x14ac:dyDescent="0.25">
      <c r="A32" s="83">
        <v>22</v>
      </c>
      <c r="B32" s="46" t="s">
        <v>402</v>
      </c>
      <c r="C32" s="87">
        <v>10.199999999999999</v>
      </c>
      <c r="D32" s="170" t="s">
        <v>188</v>
      </c>
    </row>
    <row r="33" spans="1:4" s="11" customFormat="1" ht="37.5" x14ac:dyDescent="0.25">
      <c r="A33" s="83">
        <v>23</v>
      </c>
      <c r="B33" s="46" t="s">
        <v>400</v>
      </c>
      <c r="C33" s="87">
        <v>18.600000000000001</v>
      </c>
      <c r="D33" s="165" t="s">
        <v>188</v>
      </c>
    </row>
    <row r="34" spans="1:4" s="11" customFormat="1" ht="37.5" x14ac:dyDescent="0.25">
      <c r="A34" s="83">
        <v>24</v>
      </c>
      <c r="B34" s="46" t="s">
        <v>338</v>
      </c>
      <c r="C34" s="87">
        <v>115</v>
      </c>
      <c r="D34" s="22" t="s">
        <v>188</v>
      </c>
    </row>
    <row r="35" spans="1:4" s="11" customFormat="1" ht="37.5" x14ac:dyDescent="0.25">
      <c r="A35" s="83">
        <v>25</v>
      </c>
      <c r="B35" s="46" t="s">
        <v>339</v>
      </c>
      <c r="C35" s="99">
        <v>491.31</v>
      </c>
      <c r="D35" s="22" t="s">
        <v>188</v>
      </c>
    </row>
    <row r="36" spans="1:4" s="11" customFormat="1" ht="37.5" x14ac:dyDescent="0.25">
      <c r="A36" s="83">
        <v>26</v>
      </c>
      <c r="B36" s="46" t="s">
        <v>403</v>
      </c>
      <c r="C36" s="99">
        <v>133.33000000000001</v>
      </c>
      <c r="D36" s="170" t="s">
        <v>188</v>
      </c>
    </row>
    <row r="37" spans="1:4" s="11" customFormat="1" ht="37.5" x14ac:dyDescent="0.25">
      <c r="A37" s="83">
        <v>27</v>
      </c>
      <c r="B37" s="46" t="s">
        <v>340</v>
      </c>
      <c r="C37" s="87">
        <v>34.299999999999997</v>
      </c>
      <c r="D37" s="22" t="s">
        <v>188</v>
      </c>
    </row>
    <row r="38" spans="1:4" s="11" customFormat="1" ht="37.5" x14ac:dyDescent="0.25">
      <c r="A38" s="83">
        <v>28</v>
      </c>
      <c r="B38" s="46" t="s">
        <v>446</v>
      </c>
      <c r="C38" s="87">
        <v>8.1999999999999993</v>
      </c>
      <c r="D38" s="180" t="s">
        <v>188</v>
      </c>
    </row>
    <row r="39" spans="1:4" s="11" customFormat="1" ht="37.5" x14ac:dyDescent="0.25">
      <c r="A39" s="83">
        <v>29</v>
      </c>
      <c r="B39" s="46" t="s">
        <v>447</v>
      </c>
      <c r="C39" s="87">
        <v>148.78</v>
      </c>
      <c r="D39" s="180" t="s">
        <v>188</v>
      </c>
    </row>
    <row r="40" spans="1:4" s="11" customFormat="1" ht="37.5" x14ac:dyDescent="0.25">
      <c r="A40" s="83">
        <v>30</v>
      </c>
      <c r="B40" s="46" t="s">
        <v>399</v>
      </c>
      <c r="C40" s="87">
        <v>30</v>
      </c>
      <c r="D40" s="165" t="s">
        <v>188</v>
      </c>
    </row>
    <row r="41" spans="1:4" ht="37.5" x14ac:dyDescent="0.25">
      <c r="A41" s="83">
        <v>31</v>
      </c>
      <c r="B41" s="46" t="s">
        <v>341</v>
      </c>
      <c r="C41" s="87">
        <f>85.51+100+350</f>
        <v>535.51</v>
      </c>
      <c r="D41" s="22" t="s">
        <v>188</v>
      </c>
    </row>
    <row r="42" spans="1:4" ht="37.5" x14ac:dyDescent="0.25">
      <c r="A42" s="83">
        <v>32</v>
      </c>
      <c r="B42" s="46" t="s">
        <v>342</v>
      </c>
      <c r="C42" s="86">
        <v>17.600000000000001</v>
      </c>
      <c r="D42" s="22" t="s">
        <v>188</v>
      </c>
    </row>
    <row r="43" spans="1:4" ht="37.5" x14ac:dyDescent="0.25">
      <c r="A43" s="83">
        <v>33</v>
      </c>
      <c r="B43" s="46" t="s">
        <v>352</v>
      </c>
      <c r="C43" s="86">
        <f>136.4+310.1</f>
        <v>446.5</v>
      </c>
      <c r="D43" s="22" t="s">
        <v>188</v>
      </c>
    </row>
    <row r="44" spans="1:4" ht="37.5" x14ac:dyDescent="0.25">
      <c r="A44" s="83">
        <v>34</v>
      </c>
      <c r="B44" s="46" t="s">
        <v>351</v>
      </c>
      <c r="C44" s="86">
        <v>50</v>
      </c>
      <c r="D44" s="22" t="s">
        <v>188</v>
      </c>
    </row>
    <row r="45" spans="1:4" ht="18.75" x14ac:dyDescent="0.25">
      <c r="A45" s="83"/>
      <c r="B45" s="46" t="s">
        <v>115</v>
      </c>
      <c r="C45" s="87">
        <f>SUM(C11:C44)</f>
        <v>24678.61</v>
      </c>
      <c r="D45" s="87"/>
    </row>
  </sheetData>
  <mergeCells count="8">
    <mergeCell ref="A7:A9"/>
    <mergeCell ref="B7:B9"/>
    <mergeCell ref="C7:C9"/>
    <mergeCell ref="D7:D9"/>
    <mergeCell ref="C1:D1"/>
    <mergeCell ref="C2:D2"/>
    <mergeCell ref="C3:D3"/>
    <mergeCell ref="B4:D5"/>
  </mergeCells>
  <phoneticPr fontId="8" type="noConversion"/>
  <pageMargins left="0.70866141732283472" right="0.31496062992125984" top="0.19685039370078741" bottom="0.15748031496062992" header="0.31496062992125984" footer="0.31496062992125984"/>
  <pageSetup paperSize="9" scale="7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ПАСПОРТ Программы </vt:lpstr>
      <vt:lpstr>ПАСПОРТ Подпрограммы 1</vt:lpstr>
      <vt:lpstr>Приложение 1 к Подпрограмме 1</vt:lpstr>
      <vt:lpstr>Приложение 1.1. к Пп1</vt:lpstr>
      <vt:lpstr>Приложение 1.2. к Пп1</vt:lpstr>
      <vt:lpstr>Приложение 1.3. к Пп1</vt:lpstr>
      <vt:lpstr>ПАСПОРТ Подпрограммы 2</vt:lpstr>
      <vt:lpstr>Приложение 1 к Подпрограмме 2</vt:lpstr>
      <vt:lpstr>Приложение 1.1. к Пп2</vt:lpstr>
      <vt:lpstr>Приложение 1.3. к Пп2</vt:lpstr>
      <vt:lpstr>Паспорт Подпрограммы 4</vt:lpstr>
      <vt:lpstr>Приложение 1 к Подпрограмме 4</vt:lpstr>
      <vt:lpstr>'Приложение 1 к Подпрограмме 1'!Заголовки_для_печати</vt:lpstr>
      <vt:lpstr>'Приложение 1 к Подпрограмме 2'!Заголовки_для_печати</vt:lpstr>
      <vt:lpstr>'Приложение 1.1. к Пп1'!Заголовки_для_печати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Зобкова</dc:creator>
  <cp:lastModifiedBy>psa</cp:lastModifiedBy>
  <cp:lastPrinted>2015-11-26T06:08:13Z</cp:lastPrinted>
  <dcterms:created xsi:type="dcterms:W3CDTF">2013-12-25T08:48:35Z</dcterms:created>
  <dcterms:modified xsi:type="dcterms:W3CDTF">2015-11-26T12:58:26Z</dcterms:modified>
</cp:coreProperties>
</file>