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52511" refMode="R1C1"/>
</workbook>
</file>

<file path=xl/calcChain.xml><?xml version="1.0" encoding="utf-8"?>
<calcChain xmlns="http://schemas.openxmlformats.org/spreadsheetml/2006/main">
  <c r="C21" i="1" l="1"/>
  <c r="E21" i="1" s="1"/>
  <c r="E20" i="1"/>
  <c r="D19" i="1"/>
  <c r="C19" i="1"/>
  <c r="B19" i="1"/>
  <c r="E18" i="1"/>
  <c r="B18" i="1"/>
  <c r="E17" i="1"/>
  <c r="B17" i="1"/>
  <c r="C16" i="1"/>
  <c r="E16" i="1" s="1"/>
  <c r="B16" i="1"/>
  <c r="D15" i="1"/>
  <c r="C15" i="1"/>
  <c r="E15" i="1" s="1"/>
  <c r="B15" i="1"/>
  <c r="E14" i="1"/>
  <c r="D13" i="1"/>
  <c r="E13" i="1" s="1"/>
  <c r="C13" i="1"/>
  <c r="B13" i="1"/>
  <c r="D12" i="1"/>
  <c r="E12" i="1" s="1"/>
  <c r="C12" i="1"/>
  <c r="B12" i="1"/>
  <c r="E11" i="1"/>
  <c r="B11" i="1"/>
  <c r="C10" i="1"/>
  <c r="E10" i="1" s="1"/>
  <c r="B10" i="1"/>
  <c r="E9" i="1"/>
  <c r="C9" i="1"/>
  <c r="B9" i="1"/>
  <c r="C8" i="1"/>
  <c r="E8" i="1" s="1"/>
  <c r="B8" i="1"/>
  <c r="D7" i="1"/>
  <c r="C7" i="1"/>
  <c r="E7" i="1" s="1"/>
  <c r="B7" i="1"/>
  <c r="D5" i="1"/>
  <c r="C5" i="1"/>
  <c r="E5" i="1" s="1"/>
  <c r="B5" i="1"/>
  <c r="D4" i="1"/>
  <c r="C4" i="1"/>
  <c r="E4" i="1" s="1"/>
  <c r="B4" i="1"/>
</calcChain>
</file>

<file path=xl/comments1.xml><?xml version="1.0" encoding="utf-8"?>
<comments xmlns="http://schemas.openxmlformats.org/spreadsheetml/2006/main">
  <authors>
    <author>Автор</author>
  </authors>
  <commentList>
    <comment ref="B5" authorId="0" shapeId="0">
      <text>
        <r>
          <rPr>
            <sz val="9"/>
            <color indexed="81"/>
            <rFont val="Tahoma"/>
            <family val="2"/>
            <charset val="204"/>
          </rPr>
          <t>Разделы С D E</t>
        </r>
      </text>
    </comment>
    <comment ref="B13" authorId="0" shapeId="0">
      <text>
        <r>
          <rPr>
            <sz val="9"/>
            <color indexed="81"/>
            <rFont val="Tahoma"/>
            <family val="2"/>
            <charset val="204"/>
          </rPr>
          <t>Раздел А</t>
        </r>
      </text>
    </comment>
  </commentList>
</comments>
</file>

<file path=xl/sharedStrings.xml><?xml version="1.0" encoding="utf-8"?>
<sst xmlns="http://schemas.openxmlformats.org/spreadsheetml/2006/main" count="28" uniqueCount="25">
  <si>
    <t>Информация о социально-экономическом положении Воскресенского муниципального района за январь 2016 года.</t>
  </si>
  <si>
    <t xml:space="preserve"> </t>
  </si>
  <si>
    <t>Наименование</t>
  </si>
  <si>
    <t>январь</t>
  </si>
  <si>
    <t>январь 2016г</t>
  </si>
  <si>
    <t>январь 2015 г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</si>
  <si>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</si>
  <si>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</si>
  <si>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Отгружено продукции по обрабатывающим производствам в фактических ценах по крупным и средним предприятиям, млн. руб.</t>
  </si>
  <si>
    <t>Произведено промышленной продукции в натуральном выражении:</t>
  </si>
  <si>
    <t>Минеральные удобрения, тыс.тонн</t>
  </si>
  <si>
    <t>Цемент,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</si>
  <si>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</si>
  <si>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</si>
  <si>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</si>
  <si>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</si>
  <si>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Отгружено продукции сельского хозяйства (без НДС и акциза) в фактических ценах  млн. руб.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</si>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</sst>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Continuous" vertical="center" wrapText="1"/>
    </xf>
    <xf numFmtId="17" fontId="4" fillId="0" borderId="1" xfId="0" applyNumberFormat="1" applyFont="1" applyBorder="1" applyAlignment="1">
      <alignment horizontal="centerContinuous" vertical="center" wrapText="1"/>
    </xf>
    <xf numFmtId="0" fontId="3" fillId="0" borderId="1" xfId="0" applyFont="1" applyBorder="1" applyAlignment="1">
      <alignment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43" fontId="5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6%20&#1075;&#1086;&#1076;\&#1055;-1\&#1087;-1%20&#1103;&#1085;&#1074;&#1072;&#1088;&#1100;%2016\&#1087;-1(&#1088;&#1072;&#1079;&#1076;&#1077;&#1083;&#1099;%201-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5%20&#1075;&#1086;&#1076;\&#1055;-1\&#1055;-1%20&#1103;&#1085;&#1074;&#1072;&#1088;&#1100;\&#1087;-1(&#1088;&#1072;&#1079;&#1076;&#1077;&#1083;%20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6%20&#1075;&#1086;&#1076;\&#1055;-1\&#1087;-1%20&#1103;&#1085;&#1074;&#1072;&#1088;&#1100;%2016\&#1087;-1(&#1088;&#1072;&#1079;&#1076;&#1077;&#1083;%205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5%20&#1075;&#1086;&#1076;\&#1055;-1\&#1055;-1%20&#1103;&#1085;&#1074;&#1072;&#1088;&#1100;\&#1087;-1(&#1088;&#1072;&#1079;&#1076;&#1077;&#1083;&#1099;%201-4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6%20&#1075;&#1086;&#1076;\&#1055;-1\&#1087;-1%20&#1103;&#1085;&#1074;&#1072;&#1088;&#1100;%2016\&#1087;-1(&#1091;&#1089;&#1083;&#1091;&#1075;&#1080;)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5%20&#1075;&#1086;&#1076;\&#1055;-3\&#1055;-3(&#1088;&#1072;&#1079;&#1076;&#1077;&#1083;&#1099;%201-3)&#1071;&#1085;&#1074;&#1072;&#1088;&#11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DORO~1\AppData\Local\Temp\7zO1B22.tmp\&#1055;-3(&#1088;&#1072;&#1079;&#1076;&#1077;&#1083;&#1099;%201-3)&#1103;&#1085;&#1074;&#1072;&#1088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_мес"/>
      <sheetName val="Стр_02_мес"/>
      <sheetName val="Стр_03-05_кварт"/>
      <sheetName val="Стр_06_мес"/>
      <sheetName val="Стр_07_мес"/>
      <sheetName val="Стр_08_мес"/>
      <sheetName val="Стр_09_мес"/>
      <sheetName val="Стр_10_мес"/>
      <sheetName val="Стр_11_мес"/>
      <sheetName val="Стр_12_мес"/>
      <sheetName val="Стр_13-20_мес"/>
      <sheetName val="Стр_21_мес"/>
      <sheetName val="Стр_22_мес"/>
      <sheetName val="Стр_23_мес"/>
      <sheetName val="Стр_24_мес"/>
      <sheetName val="Стр_25_мес"/>
      <sheetName val="Стр_26_мес"/>
      <sheetName val="Стр_27_мес"/>
      <sheetName val="Стр_28_мес"/>
      <sheetName val="Стр_29_мес"/>
      <sheetName val="Стр_30_мес"/>
      <sheetName val="Стр_31_мес"/>
      <sheetName val="Стр_32_мес"/>
    </sheetNames>
    <sheetDataSet>
      <sheetData sheetId="0"/>
      <sheetData sheetId="1"/>
      <sheetData sheetId="2"/>
      <sheetData sheetId="3"/>
      <sheetData sheetId="4"/>
      <sheetData sheetId="5">
        <row r="60">
          <cell r="L60">
            <v>3063862.9</v>
          </cell>
          <cell r="N60">
            <v>2618966.7999999998</v>
          </cell>
        </row>
        <row r="64">
          <cell r="L64">
            <v>1878710.2</v>
          </cell>
          <cell r="N64">
            <v>1469598</v>
          </cell>
        </row>
        <row r="88">
          <cell r="L88">
            <v>210712.7</v>
          </cell>
          <cell r="N88">
            <v>202438.5</v>
          </cell>
        </row>
        <row r="147">
          <cell r="L147">
            <v>25.4</v>
          </cell>
          <cell r="N147">
            <v>45.3</v>
          </cell>
        </row>
        <row r="150">
          <cell r="L150">
            <v>33548.800000000003</v>
          </cell>
          <cell r="N150">
            <v>30465.599999999999</v>
          </cell>
        </row>
        <row r="166">
          <cell r="L166">
            <v>6340</v>
          </cell>
          <cell r="N166">
            <v>10130</v>
          </cell>
        </row>
        <row r="188">
          <cell r="J188">
            <v>21460</v>
          </cell>
          <cell r="N188">
            <v>21052</v>
          </cell>
        </row>
        <row r="191">
          <cell r="L191">
            <v>313864.90000000002</v>
          </cell>
          <cell r="N191">
            <v>200034.3</v>
          </cell>
        </row>
        <row r="211">
          <cell r="L211">
            <v>25407</v>
          </cell>
          <cell r="N211">
            <v>47376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9">
          <cell r="J59">
            <v>1181047.6000000001</v>
          </cell>
          <cell r="N59">
            <v>851526.5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50_1_мес"/>
      <sheetName val="Стр_50_2_мес"/>
      <sheetName val="Стр_70_мес"/>
      <sheetName val="Стр_80_мес"/>
    </sheetNames>
    <sheetDataSet>
      <sheetData sheetId="0"/>
      <sheetData sheetId="1"/>
      <sheetData sheetId="2"/>
      <sheetData sheetId="3"/>
      <sheetData sheetId="4"/>
      <sheetData sheetId="5">
        <row r="61">
          <cell r="J61">
            <v>873</v>
          </cell>
          <cell r="K61">
            <v>873</v>
          </cell>
        </row>
        <row r="75">
          <cell r="J75">
            <v>1815</v>
          </cell>
        </row>
        <row r="86">
          <cell r="K86">
            <v>843</v>
          </cell>
        </row>
        <row r="104">
          <cell r="J104">
            <v>1.2</v>
          </cell>
          <cell r="K104">
            <v>1.2</v>
          </cell>
        </row>
        <row r="107">
          <cell r="J107">
            <v>5.48</v>
          </cell>
          <cell r="K107">
            <v>5.48</v>
          </cell>
        </row>
        <row r="116">
          <cell r="J116">
            <v>0</v>
          </cell>
          <cell r="K116">
            <v>0</v>
          </cell>
        </row>
        <row r="146">
          <cell r="K146">
            <v>48.53</v>
          </cell>
        </row>
        <row r="152">
          <cell r="K152">
            <v>2.23</v>
          </cell>
        </row>
        <row r="155">
          <cell r="K155">
            <v>0</v>
          </cell>
        </row>
        <row r="158">
          <cell r="K158">
            <v>0.1</v>
          </cell>
        </row>
        <row r="170">
          <cell r="K170">
            <v>2.2999999999999998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Пакетная обработка"/>
      <sheetName val="Стр_50_1_мес"/>
      <sheetName val="Стр_50_2_мес"/>
      <sheetName val="Стр_70_мес"/>
      <sheetName val="Стр_80_мес"/>
    </sheetNames>
    <sheetDataSet>
      <sheetData sheetId="0"/>
      <sheetData sheetId="1"/>
      <sheetData sheetId="2"/>
      <sheetData sheetId="3"/>
      <sheetData sheetId="4"/>
      <sheetData sheetId="5"/>
      <sheetData sheetId="6">
        <row r="61">
          <cell r="J61">
            <v>866</v>
          </cell>
        </row>
        <row r="75">
          <cell r="J75">
            <v>404</v>
          </cell>
        </row>
        <row r="104">
          <cell r="J104">
            <v>3.91</v>
          </cell>
        </row>
        <row r="107">
          <cell r="J107">
            <v>15.26</v>
          </cell>
        </row>
        <row r="116">
          <cell r="J116">
            <v>3.41</v>
          </cell>
        </row>
        <row r="146">
          <cell r="J146">
            <v>0</v>
          </cell>
        </row>
        <row r="152">
          <cell r="J152">
            <v>2.2000000000000002</v>
          </cell>
        </row>
        <row r="155">
          <cell r="J155">
            <v>0.1</v>
          </cell>
        </row>
        <row r="167">
          <cell r="K167">
            <v>1.6</v>
          </cell>
        </row>
      </sheetData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_мес"/>
      <sheetName val="Стр_02_мес"/>
      <sheetName val="Стр_03-05_кварт"/>
      <sheetName val="Стр_06_мес"/>
      <sheetName val="Стр_07_мес"/>
      <sheetName val="Стр_08_мес"/>
      <sheetName val="Стр_09_мес"/>
      <sheetName val="Стр_10_мес"/>
      <sheetName val="Стр_11_мес"/>
      <sheetName val="Стр_12_мес"/>
      <sheetName val="Стр_13-20_мес"/>
      <sheetName val="Стр_21_мес"/>
      <sheetName val="Стр_22_мес"/>
      <sheetName val="Стр_23_мес"/>
      <sheetName val="Стр_24_мес"/>
      <sheetName val="Стр_25_мес"/>
      <sheetName val="Стр_26_мес"/>
      <sheetName val="Стр_27_мес"/>
      <sheetName val="Стр_28_мес"/>
      <sheetName val="Стр_29_мес"/>
      <sheetName val="Стр_30_мес"/>
      <sheetName val="Стр_31_мес"/>
      <sheetName val="Стр_32_мес"/>
    </sheetNames>
    <sheetDataSet>
      <sheetData sheetId="0"/>
      <sheetData sheetId="1"/>
      <sheetData sheetId="2"/>
      <sheetData sheetId="3"/>
      <sheetData sheetId="4"/>
      <sheetData sheetId="5">
        <row r="197">
          <cell r="J197">
            <v>21120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9">
          <cell r="J59">
            <v>660903.30000000005</v>
          </cell>
        </row>
      </sheetData>
      <sheetData sheetId="18"/>
      <sheetData sheetId="19"/>
      <sheetData sheetId="20"/>
      <sheetData sheetId="21"/>
      <sheetData sheetId="22"/>
      <sheetData sheetId="23">
        <row r="53">
          <cell r="J53">
            <v>393493.8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-30_мес"/>
    </sheetNames>
    <sheetDataSet>
      <sheetData sheetId="0"/>
      <sheetData sheetId="1"/>
      <sheetData sheetId="2"/>
      <sheetData sheetId="3"/>
      <sheetData sheetId="4"/>
      <sheetData sheetId="5">
        <row r="56">
          <cell r="J56">
            <v>259548.4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-02_мес"/>
      <sheetName val="Стр_03_05-07_12_29_мес"/>
      <sheetName val="Стр_08-11_кварт"/>
      <sheetName val="Стр_13_25_28_мес"/>
      <sheetName val="Стр_15-20_мес"/>
      <sheetName val="Стр_21-24_кварт"/>
      <sheetName val="Стр_26-27_мес"/>
      <sheetName val="Стр_30-35_кварт"/>
      <sheetName val="Стр_36_год"/>
      <sheetName val="Стр_37-40_50_кварт"/>
      <sheetName val="Стр_41-49_кварт"/>
    </sheetNames>
    <sheetDataSet>
      <sheetData sheetId="0"/>
      <sheetData sheetId="1"/>
      <sheetData sheetId="2"/>
      <sheetData sheetId="3"/>
      <sheetData sheetId="4"/>
      <sheetData sheetId="5">
        <row r="57">
          <cell r="J57">
            <v>919658</v>
          </cell>
          <cell r="K57">
            <v>-306716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-02_мес"/>
      <sheetName val="Стр_03_05-07_12_29_мес"/>
      <sheetName val="Стр_08-11_кварт"/>
      <sheetName val="Стр_13_25_28_мес"/>
      <sheetName val="Стр_15-20_мес"/>
      <sheetName val="Стр_21-24_кварт"/>
      <sheetName val="Стр_26-27_мес"/>
      <sheetName val="Стр_30-35_кварт"/>
      <sheetName val="Стр_36_год"/>
      <sheetName val="Стр_37-40_50_кварт"/>
      <sheetName val="Стр_41-49_кварт"/>
    </sheetNames>
    <sheetDataSet>
      <sheetData sheetId="0"/>
      <sheetData sheetId="1"/>
      <sheetData sheetId="2"/>
      <sheetData sheetId="3"/>
      <sheetData sheetId="4"/>
      <sheetData sheetId="5">
        <row r="57">
          <cell r="J57">
            <v>495569</v>
          </cell>
          <cell r="K57">
            <v>-189067</v>
          </cell>
          <cell r="L57">
            <v>829093</v>
          </cell>
          <cell r="M57">
            <v>-261517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sqref="A1:XFD1048576"/>
    </sheetView>
  </sheetViews>
  <sheetFormatPr defaultColWidth="9.140625" defaultRowHeight="15" x14ac:dyDescent="0.25"/>
  <cols>
    <col min="1" max="1" width="42.7109375" style="2" customWidth="1"/>
    <col min="2" max="2" width="10.42578125" style="2" hidden="1" customWidth="1"/>
    <col min="3" max="4" width="10.7109375" style="2" customWidth="1"/>
    <col min="5" max="5" width="13.5703125" style="2" customWidth="1"/>
    <col min="6" max="16384" width="9.140625" style="2"/>
  </cols>
  <sheetData>
    <row r="1" spans="1:5" ht="38.25" customHeight="1" x14ac:dyDescent="0.25">
      <c r="A1" s="1" t="s">
        <v>0</v>
      </c>
      <c r="B1" s="1"/>
      <c r="C1" s="1"/>
      <c r="D1" s="1"/>
      <c r="E1" s="1"/>
    </row>
    <row r="2" spans="1:5" x14ac:dyDescent="0.25">
      <c r="A2" s="3" t="s">
        <v>1</v>
      </c>
      <c r="B2" s="3"/>
      <c r="C2" s="3"/>
      <c r="D2" s="3"/>
      <c r="E2" s="3"/>
    </row>
    <row r="3" spans="1:5" ht="94.5" x14ac:dyDescent="0.2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</row>
    <row r="4" spans="1:5" ht="60" x14ac:dyDescent="0.25">
      <c r="A4" s="6" t="s">
        <v>7</v>
      </c>
      <c r="B4" s="7">
        <f>[1]Стр_01_мес!$L$60/1000</f>
        <v>3063.8629000000001</v>
      </c>
      <c r="C4" s="7">
        <f>B4</f>
        <v>3063.8629000000001</v>
      </c>
      <c r="D4" s="7">
        <f>[1]Стр_01_мес!$N$60/1000</f>
        <v>2618.9667999999997</v>
      </c>
      <c r="E4" s="7">
        <f>C4/D4*100</f>
        <v>116.98746620232072</v>
      </c>
    </row>
    <row r="5" spans="1:5" ht="45" x14ac:dyDescent="0.25">
      <c r="A5" s="6" t="s">
        <v>8</v>
      </c>
      <c r="B5" s="7">
        <f>([1]Стр_01_мес!$L$64+[1]Стр_01_мес!$L$88+[1]Стр_01_мес!$L$147+[1]Стр_01_мес!$L$150+[1]Стр_01_мес!$L$166+[1]Стр_01_мес!$L$191+[1]Стр_01_мес!$L$211)/1000</f>
        <v>2468.6089999999995</v>
      </c>
      <c r="C5" s="7">
        <f>B5</f>
        <v>2468.6089999999995</v>
      </c>
      <c r="D5" s="7">
        <f>([1]Стр_01_мес!$N$64+[1]Стр_01_мес!$N$88+[1]Стр_01_мес!$N$147+[1]Стр_01_мес!$N$150+[1]Стр_01_мес!$N$166+[1]Стр_01_мес!$N$191+[1]Стр_01_мес!$N$211)/1000</f>
        <v>1960.0877000000003</v>
      </c>
      <c r="E5" s="7">
        <f>C5/D5*100</f>
        <v>125.94380343287696</v>
      </c>
    </row>
    <row r="6" spans="1:5" ht="30" x14ac:dyDescent="0.25">
      <c r="A6" s="6" t="s">
        <v>9</v>
      </c>
      <c r="B6" s="8"/>
      <c r="C6" s="7"/>
      <c r="D6" s="8"/>
      <c r="E6" s="8"/>
    </row>
    <row r="7" spans="1:5" x14ac:dyDescent="0.25">
      <c r="A7" s="6" t="s">
        <v>10</v>
      </c>
      <c r="B7" s="9">
        <f>[2]Стр_50_1_мес!$K$104+[2]Стр_50_1_мес!$K$107+[2]Стр_50_1_мес!$K$116</f>
        <v>6.6800000000000006</v>
      </c>
      <c r="C7" s="7">
        <f>[3]Стр_50_1_мес!$J$104+[3]Стр_50_1_мес!$J$107+[3]Стр_50_1_мес!$J$116</f>
        <v>22.580000000000002</v>
      </c>
      <c r="D7" s="7">
        <f>[2]Стр_50_1_мес!$J$104+[2]Стр_50_1_мес!$J$107+[2]Стр_50_1_мес!$J$116</f>
        <v>6.6800000000000006</v>
      </c>
      <c r="E7" s="7">
        <f t="shared" ref="E7:E18" si="0">C7/D7*100</f>
        <v>338.0239520958084</v>
      </c>
    </row>
    <row r="8" spans="1:5" x14ac:dyDescent="0.25">
      <c r="A8" s="6" t="s">
        <v>11</v>
      </c>
      <c r="B8" s="9">
        <f>[2]Стр_50_1_мес!$K$146</f>
        <v>48.53</v>
      </c>
      <c r="C8" s="7">
        <f>[3]Стр_50_1_мес!$J$146</f>
        <v>0</v>
      </c>
      <c r="D8" s="7">
        <v>48.5</v>
      </c>
      <c r="E8" s="7">
        <f t="shared" si="0"/>
        <v>0</v>
      </c>
    </row>
    <row r="9" spans="1:5" ht="15.75" customHeight="1" x14ac:dyDescent="0.25">
      <c r="A9" s="6" t="s">
        <v>12</v>
      </c>
      <c r="B9" s="10">
        <f>[2]Стр_50_1_мес!$K$152+[2]Стр_50_1_мес!$K$155+[2]Стр_50_1_мес!$K$158</f>
        <v>2.33</v>
      </c>
      <c r="C9" s="11">
        <f>[3]Стр_50_1_мес!$J$152+[3]Стр_50_1_мес!$J$155</f>
        <v>2.3000000000000003</v>
      </c>
      <c r="D9" s="11">
        <v>2.33</v>
      </c>
      <c r="E9" s="7">
        <f t="shared" si="0"/>
        <v>98.712446351931334</v>
      </c>
    </row>
    <row r="10" spans="1:5" ht="30" x14ac:dyDescent="0.25">
      <c r="A10" s="6" t="s">
        <v>13</v>
      </c>
      <c r="B10" s="9">
        <f>[2]Стр_50_1_мес!$K$170</f>
        <v>2.2999999999999998</v>
      </c>
      <c r="C10" s="7">
        <f>[3]Стр_50_1_мес!$K$167</f>
        <v>1.6</v>
      </c>
      <c r="D10" s="7">
        <v>2.2999999999999998</v>
      </c>
      <c r="E10" s="7">
        <f t="shared" si="0"/>
        <v>69.565217391304358</v>
      </c>
    </row>
    <row r="11" spans="1:5" x14ac:dyDescent="0.25">
      <c r="A11" s="6" t="s">
        <v>14</v>
      </c>
      <c r="B11" s="9">
        <f>[2]Стр_50_1_мес!$K$86</f>
        <v>843</v>
      </c>
      <c r="C11" s="7">
        <v>914</v>
      </c>
      <c r="D11" s="7">
        <v>843</v>
      </c>
      <c r="E11" s="7">
        <f t="shared" si="0"/>
        <v>108.42230130486359</v>
      </c>
    </row>
    <row r="12" spans="1:5" ht="18" customHeight="1" x14ac:dyDescent="0.25">
      <c r="A12" s="12" t="s">
        <v>15</v>
      </c>
      <c r="B12" s="9">
        <f>[2]Стр_50_1_мес!$K$61</f>
        <v>873</v>
      </c>
      <c r="C12" s="7">
        <f>[3]Стр_50_1_мес!$J$61+[3]Стр_50_1_мес!$J$75</f>
        <v>1270</v>
      </c>
      <c r="D12" s="13">
        <f>[2]Стр_50_1_мес!$J$61+[2]Стр_50_1_мес!$J$75</f>
        <v>2688</v>
      </c>
      <c r="E12" s="7">
        <f t="shared" si="0"/>
        <v>47.24702380952381</v>
      </c>
    </row>
    <row r="13" spans="1:5" ht="45" x14ac:dyDescent="0.25">
      <c r="A13" s="6" t="s">
        <v>16</v>
      </c>
      <c r="B13" s="9">
        <f>[4]Стр_01_мес!$J$197/1000</f>
        <v>21.12</v>
      </c>
      <c r="C13" s="7">
        <f>([1]Стр_01_мес!$J$188)/1000</f>
        <v>21.46</v>
      </c>
      <c r="D13" s="7">
        <f>([1]Стр_01_мес!$N$188)/1000</f>
        <v>21.052</v>
      </c>
      <c r="E13" s="7">
        <f t="shared" si="0"/>
        <v>101.93805814174426</v>
      </c>
    </row>
    <row r="14" spans="1:5" ht="45" x14ac:dyDescent="0.25">
      <c r="A14" s="6" t="s">
        <v>17</v>
      </c>
      <c r="B14" s="7">
        <v>34501.69</v>
      </c>
      <c r="C14" s="7">
        <v>34501.69</v>
      </c>
      <c r="D14" s="7">
        <v>33413.14</v>
      </c>
      <c r="E14" s="7">
        <f t="shared" si="0"/>
        <v>103.25785005539738</v>
      </c>
    </row>
    <row r="15" spans="1:5" ht="30" x14ac:dyDescent="0.25">
      <c r="A15" s="6" t="s">
        <v>18</v>
      </c>
      <c r="B15" s="9">
        <f>[4]Стр_22_мес!$J$59/1000</f>
        <v>660.90330000000006</v>
      </c>
      <c r="C15" s="7">
        <f>([1]Стр_22_мес!$J$59)/1000</f>
        <v>1181.0476000000001</v>
      </c>
      <c r="D15" s="7">
        <f>([1]Стр_22_мес!$N$59)/1000</f>
        <v>851.52650000000006</v>
      </c>
      <c r="E15" s="7">
        <f t="shared" si="0"/>
        <v>138.69769173361018</v>
      </c>
    </row>
    <row r="16" spans="1:5" ht="30" x14ac:dyDescent="0.25">
      <c r="A16" s="6" t="s">
        <v>19</v>
      </c>
      <c r="B16" s="9">
        <f>[4]Стр_28_мес!$J$53/1000</f>
        <v>393.49379999999996</v>
      </c>
      <c r="C16" s="7">
        <f>('[5]Стр_01-30_мес'!$J$56)/1000</f>
        <v>259.54840000000002</v>
      </c>
      <c r="D16" s="7">
        <v>337.3</v>
      </c>
      <c r="E16" s="7">
        <f t="shared" si="0"/>
        <v>76.948828935665574</v>
      </c>
    </row>
    <row r="17" spans="1:5" ht="48" x14ac:dyDescent="0.25">
      <c r="A17" s="6" t="s">
        <v>20</v>
      </c>
      <c r="B17" s="7">
        <f>C17</f>
        <v>1869.8</v>
      </c>
      <c r="C17" s="7">
        <v>1869.8</v>
      </c>
      <c r="D17" s="7">
        <v>1324</v>
      </c>
      <c r="E17" s="7">
        <f t="shared" si="0"/>
        <v>141.22356495468279</v>
      </c>
    </row>
    <row r="18" spans="1:5" ht="30" x14ac:dyDescent="0.25">
      <c r="A18" s="6" t="s">
        <v>21</v>
      </c>
      <c r="B18" s="7">
        <f>C18</f>
        <v>1869.8</v>
      </c>
      <c r="C18" s="7">
        <v>1869.8</v>
      </c>
      <c r="D18" s="7">
        <v>1324</v>
      </c>
      <c r="E18" s="7">
        <f t="shared" si="0"/>
        <v>141.22356495468279</v>
      </c>
    </row>
    <row r="19" spans="1:5" ht="48.75" customHeight="1" x14ac:dyDescent="0.25">
      <c r="A19" s="14" t="s">
        <v>22</v>
      </c>
      <c r="B19" s="9">
        <f>('[6]Стр_01-02_мес'!$J$57+'[6]Стр_01-02_мес'!$K$57)/1000</f>
        <v>612.94200000000001</v>
      </c>
      <c r="C19" s="7">
        <f>('[7]Стр_01-02_мес'!$J$57+'[7]Стр_01-02_мес'!$K$57)/1000</f>
        <v>306.50200000000001</v>
      </c>
      <c r="D19" s="7">
        <f>('[7]Стр_01-02_мес'!$L$57+'[7]Стр_01-02_мес'!$M$57)/1000</f>
        <v>567.57600000000002</v>
      </c>
      <c r="E19" s="7"/>
    </row>
    <row r="20" spans="1:5" x14ac:dyDescent="0.25">
      <c r="A20" s="6" t="s">
        <v>23</v>
      </c>
      <c r="B20" s="15">
        <v>114</v>
      </c>
      <c r="C20" s="15">
        <v>114</v>
      </c>
      <c r="D20" s="15">
        <v>139</v>
      </c>
      <c r="E20" s="7">
        <f>C20/D20*100</f>
        <v>82.014388489208628</v>
      </c>
    </row>
    <row r="21" spans="1:5" x14ac:dyDescent="0.25">
      <c r="A21" s="6" t="s">
        <v>24</v>
      </c>
      <c r="B21" s="15">
        <v>195</v>
      </c>
      <c r="C21" s="15">
        <f>B21</f>
        <v>195</v>
      </c>
      <c r="D21" s="15">
        <v>230</v>
      </c>
      <c r="E21" s="7">
        <f>C21/D21*100</f>
        <v>84.782608695652172</v>
      </c>
    </row>
    <row r="22" spans="1:5" x14ac:dyDescent="0.25">
      <c r="A22" s="3"/>
      <c r="B22" s="16"/>
      <c r="C22" s="16"/>
      <c r="D22" s="3"/>
      <c r="E22" s="3"/>
    </row>
    <row r="23" spans="1:5" x14ac:dyDescent="0.25">
      <c r="A23" s="3"/>
      <c r="B23" s="3" t="s">
        <v>1</v>
      </c>
      <c r="C23" s="3"/>
      <c r="D23" s="3"/>
      <c r="E23" s="3"/>
    </row>
    <row r="24" spans="1:5" x14ac:dyDescent="0.25">
      <c r="A24" s="3" t="s">
        <v>1</v>
      </c>
      <c r="B24" s="3"/>
      <c r="C24" s="3"/>
      <c r="D24" s="3"/>
      <c r="E24" s="3"/>
    </row>
    <row r="25" spans="1:5" x14ac:dyDescent="0.25">
      <c r="A25" s="3"/>
      <c r="B25" s="3"/>
      <c r="C25" s="3"/>
      <c r="D25" s="3"/>
      <c r="E25" s="3" t="s">
        <v>1</v>
      </c>
    </row>
    <row r="26" spans="1:5" x14ac:dyDescent="0.25">
      <c r="A26" s="3"/>
      <c r="B26" s="3"/>
      <c r="C26" s="3"/>
      <c r="D26" s="3"/>
      <c r="E26" s="3"/>
    </row>
  </sheetData>
  <mergeCells count="1">
    <mergeCell ref="A1:E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2016-05-10T07:44:37Z</dcterms:modified>
</cp:coreProperties>
</file>